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КОШТОРИС" sheetId="1" r:id="rId1"/>
    <sheet name="Розміри" sheetId="2" r:id="rId2"/>
  </sheets>
  <definedNames/>
  <calcPr fullCalcOnLoad="1"/>
</workbook>
</file>

<file path=xl/sharedStrings.xml><?xml version="1.0" encoding="utf-8"?>
<sst xmlns="http://schemas.openxmlformats.org/spreadsheetml/2006/main" count="100" uniqueCount="58">
  <si>
    <t>Розташування</t>
  </si>
  <si>
    <t>відкоси</t>
  </si>
  <si>
    <t>ширина, м</t>
  </si>
  <si>
    <t>площа, кв.м</t>
  </si>
  <si>
    <t>кількість, шт</t>
  </si>
  <si>
    <t>внутрішні, м</t>
  </si>
  <si>
    <t>зовнішні, м</t>
  </si>
  <si>
    <t>відливи, м</t>
  </si>
  <si>
    <t>№ з/п</t>
  </si>
  <si>
    <t>ВСЬОГО:</t>
  </si>
  <si>
    <t>висота,                м</t>
  </si>
  <si>
    <t>загальна площа,                     кв. м</t>
  </si>
  <si>
    <t>підвіконня,                  м</t>
  </si>
  <si>
    <t>Одиниця виміру</t>
  </si>
  <si>
    <t>%</t>
  </si>
  <si>
    <t>Непередбачені витрати</t>
  </si>
  <si>
    <t>КОШТОРИС</t>
  </si>
  <si>
    <t>Кількість</t>
  </si>
  <si>
    <t>х</t>
  </si>
  <si>
    <t>м</t>
  </si>
  <si>
    <t>т</t>
  </si>
  <si>
    <t>Площа відкосів</t>
  </si>
  <si>
    <t>Результати обміру вікон у під’їздах</t>
  </si>
  <si>
    <t xml:space="preserve"> будинку за адресою м. Дніпро, вул. В. Висоцького, 4</t>
  </si>
  <si>
    <t>Під’їзди 1, 4, 7 блоків:</t>
  </si>
  <si>
    <t>глухі</t>
  </si>
  <si>
    <t>зі стулками</t>
  </si>
  <si>
    <t>Під’їзди 5, 6 блоків:</t>
  </si>
  <si>
    <t>Під’їзди 2, 3, 8 блоків:</t>
  </si>
  <si>
    <t>шт.</t>
  </si>
  <si>
    <t>Прибирання сміття</t>
  </si>
  <si>
    <t>Разом по кошторису</t>
  </si>
  <si>
    <t>у тому числі:</t>
  </si>
  <si>
    <t>на заміну дерев'яних вікон у під’їздах</t>
  </si>
  <si>
    <t>грн.</t>
  </si>
  <si>
    <t>зовнішні</t>
  </si>
  <si>
    <t>внутрішні</t>
  </si>
  <si>
    <t>Джерело та об'єм фінансування</t>
  </si>
  <si>
    <t>Демонтаж/монтаж вікон</t>
  </si>
  <si>
    <r>
      <t>м</t>
    </r>
    <r>
      <rPr>
        <b/>
        <vertAlign val="superscript"/>
        <sz val="12"/>
        <color indexed="8"/>
        <rFont val="Cambria"/>
        <family val="1"/>
      </rPr>
      <t>2</t>
    </r>
  </si>
  <si>
    <t>Улаштування відкосів,</t>
  </si>
  <si>
    <t>Найменування матеріалів, робіт і витрат</t>
  </si>
  <si>
    <t>Вікна для під’їздів 1, 4, 7 блоків,</t>
  </si>
  <si>
    <t>Вікна для під’їздів 2, 3, 8 блоків,</t>
  </si>
  <si>
    <t>Вікна для під’їздів 5, 6 блоків,</t>
  </si>
  <si>
    <t>Відливи металеві</t>
  </si>
  <si>
    <t>Підвіконня пластикові</t>
  </si>
  <si>
    <t>міський                      бюджет</t>
  </si>
  <si>
    <t>ОСББ                                    "ВИСОЦЬКОГО 4"</t>
  </si>
  <si>
    <t>ОСББ "ВИСОЦЬКОГО 4"</t>
  </si>
  <si>
    <t xml:space="preserve">будинку по вул. В. Висоцького, 4 </t>
  </si>
  <si>
    <t>ПДВ</t>
  </si>
  <si>
    <t>Відсоток фінасування</t>
  </si>
  <si>
    <t xml:space="preserve">Вартість одиниці                               без ПДВ,   </t>
  </si>
  <si>
    <t xml:space="preserve">Загальна вартість                          без ПДВ, </t>
  </si>
  <si>
    <t>Всього роботи, матеріали з ПДВ</t>
  </si>
  <si>
    <t>Всього роботи, матеріали без ПДВ</t>
  </si>
  <si>
    <t>Збільшення вартості робіт, матеріалів на прогнозуємий індекс інфляції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</si>
</sst>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56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i/>
      <sz val="12"/>
      <color indexed="8"/>
      <name val="Cambria"/>
      <family val="1"/>
    </font>
    <font>
      <i/>
      <sz val="11"/>
      <color indexed="8"/>
      <name val="Cambria"/>
      <family val="1"/>
    </font>
    <font>
      <i/>
      <sz val="10"/>
      <color indexed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b/>
      <i/>
      <sz val="10"/>
      <color indexed="8"/>
      <name val="Cambria"/>
      <family val="1"/>
    </font>
    <font>
      <b/>
      <sz val="12"/>
      <color indexed="10"/>
      <name val="Cambria"/>
      <family val="1"/>
    </font>
    <font>
      <b/>
      <sz val="13"/>
      <color indexed="8"/>
      <name val="Cambria"/>
      <family val="1"/>
    </font>
    <font>
      <sz val="8"/>
      <color indexed="8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i/>
      <sz val="10"/>
      <color indexed="10"/>
      <name val="Cambria"/>
      <family val="1"/>
    </font>
    <font>
      <b/>
      <i/>
      <sz val="11"/>
      <color indexed="56"/>
      <name val="Cambria"/>
      <family val="1"/>
    </font>
    <font>
      <b/>
      <sz val="14"/>
      <color indexed="8"/>
      <name val="Cambria"/>
      <family val="1"/>
    </font>
    <font>
      <b/>
      <sz val="14"/>
      <color indexed="56"/>
      <name val="Cambria"/>
      <family val="1"/>
    </font>
    <font>
      <sz val="14"/>
      <color indexed="56"/>
      <name val="Calibri"/>
      <family val="2"/>
    </font>
    <font>
      <sz val="14"/>
      <color indexed="56"/>
      <name val="Cambria"/>
      <family val="1"/>
    </font>
    <font>
      <b/>
      <i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2"/>
      <color theme="1"/>
      <name val="Cambria"/>
      <family val="1"/>
    </font>
    <font>
      <b/>
      <sz val="12"/>
      <color rgb="FF002060"/>
      <name val="Cambria"/>
      <family val="1"/>
    </font>
    <font>
      <sz val="11"/>
      <color theme="1"/>
      <name val="Cambria"/>
      <family val="1"/>
    </font>
    <font>
      <i/>
      <sz val="12"/>
      <color theme="1"/>
      <name val="Cambria"/>
      <family val="1"/>
    </font>
    <font>
      <i/>
      <sz val="11"/>
      <color theme="1"/>
      <name val="Cambria"/>
      <family val="1"/>
    </font>
    <font>
      <i/>
      <sz val="10"/>
      <color theme="1"/>
      <name val="Cambria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b/>
      <i/>
      <sz val="10"/>
      <color theme="1"/>
      <name val="Cambria"/>
      <family val="1"/>
    </font>
    <font>
      <b/>
      <sz val="12"/>
      <color rgb="FFFF0000"/>
      <name val="Cambria"/>
      <family val="1"/>
    </font>
    <font>
      <b/>
      <sz val="13"/>
      <color theme="1"/>
      <name val="Cambria"/>
      <family val="1"/>
    </font>
    <font>
      <sz val="8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rgb="FF002060"/>
      <name val="Cambria"/>
      <family val="1"/>
    </font>
    <font>
      <b/>
      <i/>
      <sz val="12"/>
      <color theme="1"/>
      <name val="Cambria"/>
      <family val="1"/>
    </font>
    <font>
      <sz val="14"/>
      <color rgb="FF002060"/>
      <name val="Calibri"/>
      <family val="2"/>
    </font>
    <font>
      <sz val="14"/>
      <color rgb="FF002060"/>
      <name val="Cambria"/>
      <family val="1"/>
    </font>
    <font>
      <b/>
      <sz val="14"/>
      <color theme="1"/>
      <name val="Cambria"/>
      <family val="1"/>
    </font>
    <font>
      <b/>
      <i/>
      <sz val="11"/>
      <color rgb="FF002060"/>
      <name val="Cambria"/>
      <family val="1"/>
    </font>
    <font>
      <b/>
      <i/>
      <sz val="10"/>
      <color rgb="FFFF0000"/>
      <name val="Cambria"/>
      <family val="1"/>
    </font>
    <font>
      <b/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double"/>
      <right style="thin"/>
      <top/>
      <bottom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 style="thin"/>
      <right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n"/>
      <right/>
      <top/>
      <bottom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2" fontId="59" fillId="0" borderId="11" xfId="0" applyNumberFormat="1" applyFont="1" applyBorder="1" applyAlignment="1">
      <alignment horizontal="center" vertical="center" wrapText="1"/>
    </xf>
    <xf numFmtId="2" fontId="59" fillId="0" borderId="12" xfId="0" applyNumberFormat="1" applyFont="1" applyBorder="1" applyAlignment="1">
      <alignment horizontal="center" vertical="center" wrapText="1"/>
    </xf>
    <xf numFmtId="2" fontId="59" fillId="0" borderId="13" xfId="0" applyNumberFormat="1" applyFont="1" applyBorder="1" applyAlignment="1">
      <alignment horizontal="center" vertical="center" wrapText="1"/>
    </xf>
    <xf numFmtId="2" fontId="60" fillId="0" borderId="11" xfId="0" applyNumberFormat="1" applyFont="1" applyBorder="1" applyAlignment="1">
      <alignment horizontal="center" vertical="center" wrapText="1"/>
    </xf>
    <xf numFmtId="2" fontId="60" fillId="0" borderId="12" xfId="0" applyNumberFormat="1" applyFont="1" applyBorder="1" applyAlignment="1">
      <alignment horizontal="center" vertical="center" wrapText="1"/>
    </xf>
    <xf numFmtId="2" fontId="60" fillId="0" borderId="13" xfId="0" applyNumberFormat="1" applyFont="1" applyBorder="1" applyAlignment="1">
      <alignment horizontal="center" vertical="center" wrapText="1"/>
    </xf>
    <xf numFmtId="2" fontId="60" fillId="33" borderId="11" xfId="0" applyNumberFormat="1" applyFont="1" applyFill="1" applyBorder="1" applyAlignment="1">
      <alignment horizontal="center" vertical="center" wrapText="1"/>
    </xf>
    <xf numFmtId="2" fontId="60" fillId="33" borderId="12" xfId="0" applyNumberFormat="1" applyFont="1" applyFill="1" applyBorder="1" applyAlignment="1">
      <alignment horizontal="center" vertical="center" wrapText="1"/>
    </xf>
    <xf numFmtId="2" fontId="59" fillId="33" borderId="12" xfId="0" applyNumberFormat="1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2" fontId="22" fillId="33" borderId="11" xfId="0" applyNumberFormat="1" applyFont="1" applyFill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2" fontId="60" fillId="0" borderId="22" xfId="0" applyNumberFormat="1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left" vertical="center" wrapText="1"/>
    </xf>
    <xf numFmtId="0" fontId="62" fillId="0" borderId="25" xfId="0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horizontal="right" vertical="center" wrapText="1"/>
    </xf>
    <xf numFmtId="0" fontId="62" fillId="0" borderId="0" xfId="0" applyFont="1" applyBorder="1" applyAlignment="1">
      <alignment horizontal="right" vertical="center" wrapText="1"/>
    </xf>
    <xf numFmtId="0" fontId="61" fillId="0" borderId="11" xfId="0" applyFont="1" applyBorder="1" applyAlignment="1">
      <alignment horizontal="center" vertical="center"/>
    </xf>
    <xf numFmtId="0" fontId="63" fillId="0" borderId="26" xfId="0" applyFont="1" applyFill="1" applyBorder="1" applyAlignment="1">
      <alignment horizontal="right" vertical="center" wrapText="1"/>
    </xf>
    <xf numFmtId="0" fontId="61" fillId="0" borderId="15" xfId="0" applyFont="1" applyBorder="1" applyAlignment="1">
      <alignment horizontal="center" vertical="center"/>
    </xf>
    <xf numFmtId="2" fontId="61" fillId="0" borderId="15" xfId="0" applyNumberFormat="1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2" fontId="64" fillId="0" borderId="12" xfId="0" applyNumberFormat="1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2" fontId="64" fillId="0" borderId="15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2" fillId="0" borderId="0" xfId="0" applyFont="1" applyAlignment="1">
      <alignment vertical="top" wrapText="1"/>
    </xf>
    <xf numFmtId="0" fontId="6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7" fillId="34" borderId="27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63" fillId="0" borderId="25" xfId="0" applyFont="1" applyFill="1" applyBorder="1" applyAlignment="1">
      <alignment horizontal="right" vertical="center" wrapText="1"/>
    </xf>
    <xf numFmtId="2" fontId="68" fillId="34" borderId="28" xfId="0" applyNumberFormat="1" applyFont="1" applyFill="1" applyBorder="1" applyAlignment="1">
      <alignment horizontal="center" vertical="center" wrapText="1"/>
    </xf>
    <xf numFmtId="2" fontId="68" fillId="34" borderId="20" xfId="0" applyNumberFormat="1" applyFont="1" applyFill="1" applyBorder="1" applyAlignment="1">
      <alignment horizontal="center" vertical="center" wrapText="1"/>
    </xf>
    <xf numFmtId="2" fontId="68" fillId="33" borderId="28" xfId="0" applyNumberFormat="1" applyFont="1" applyFill="1" applyBorder="1" applyAlignment="1">
      <alignment horizontal="center" vertical="center" wrapText="1"/>
    </xf>
    <xf numFmtId="2" fontId="64" fillId="0" borderId="29" xfId="0" applyNumberFormat="1" applyFont="1" applyBorder="1" applyAlignment="1">
      <alignment horizontal="center" vertical="center"/>
    </xf>
    <xf numFmtId="2" fontId="64" fillId="0" borderId="30" xfId="0" applyNumberFormat="1" applyFont="1" applyBorder="1" applyAlignment="1">
      <alignment horizontal="center" vertical="center"/>
    </xf>
    <xf numFmtId="2" fontId="61" fillId="0" borderId="29" xfId="0" applyNumberFormat="1" applyFont="1" applyBorder="1" applyAlignment="1">
      <alignment horizontal="center" vertical="center"/>
    </xf>
    <xf numFmtId="2" fontId="69" fillId="34" borderId="31" xfId="0" applyNumberFormat="1" applyFont="1" applyFill="1" applyBorder="1" applyAlignment="1">
      <alignment horizontal="center" vertical="center"/>
    </xf>
    <xf numFmtId="0" fontId="67" fillId="34" borderId="32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2" fontId="70" fillId="0" borderId="11" xfId="0" applyNumberFormat="1" applyFont="1" applyBorder="1" applyAlignment="1">
      <alignment horizontal="center" vertical="center"/>
    </xf>
    <xf numFmtId="2" fontId="65" fillId="0" borderId="33" xfId="0" applyNumberFormat="1" applyFont="1" applyBorder="1" applyAlignment="1">
      <alignment horizontal="center" vertical="center"/>
    </xf>
    <xf numFmtId="0" fontId="63" fillId="0" borderId="26" xfId="0" applyFont="1" applyFill="1" applyBorder="1" applyAlignment="1">
      <alignment horizontal="right" vertical="top" wrapText="1"/>
    </xf>
    <xf numFmtId="0" fontId="61" fillId="0" borderId="26" xfId="0" applyFont="1" applyFill="1" applyBorder="1" applyAlignment="1">
      <alignment horizontal="right" vertical="top" wrapText="1"/>
    </xf>
    <xf numFmtId="0" fontId="61" fillId="0" borderId="17" xfId="0" applyFont="1" applyBorder="1" applyAlignment="1">
      <alignment horizontal="right" vertical="top"/>
    </xf>
    <xf numFmtId="0" fontId="61" fillId="0" borderId="11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65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right" vertical="top"/>
    </xf>
    <xf numFmtId="2" fontId="70" fillId="0" borderId="11" xfId="0" applyNumberFormat="1" applyFont="1" applyBorder="1" applyAlignment="1">
      <alignment horizontal="right" vertical="top"/>
    </xf>
    <xf numFmtId="0" fontId="61" fillId="0" borderId="26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3" fillId="0" borderId="35" xfId="0" applyFont="1" applyFill="1" applyBorder="1" applyAlignment="1">
      <alignment horizontal="right" vertical="center" wrapText="1"/>
    </xf>
    <xf numFmtId="0" fontId="61" fillId="0" borderId="35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2" fontId="64" fillId="0" borderId="10" xfId="0" applyNumberFormat="1" applyFont="1" applyBorder="1" applyAlignment="1">
      <alignment horizontal="center" vertical="center"/>
    </xf>
    <xf numFmtId="2" fontId="64" fillId="0" borderId="36" xfId="0" applyNumberFormat="1" applyFont="1" applyBorder="1" applyAlignment="1">
      <alignment horizontal="center" vertical="center"/>
    </xf>
    <xf numFmtId="0" fontId="61" fillId="0" borderId="17" xfId="0" applyFont="1" applyBorder="1" applyAlignment="1">
      <alignment horizontal="center"/>
    </xf>
    <xf numFmtId="0" fontId="0" fillId="0" borderId="0" xfId="0" applyAlignment="1">
      <alignment/>
    </xf>
    <xf numFmtId="0" fontId="61" fillId="0" borderId="11" xfId="0" applyFont="1" applyBorder="1" applyAlignment="1">
      <alignment horizontal="center" vertical="top"/>
    </xf>
    <xf numFmtId="0" fontId="64" fillId="0" borderId="11" xfId="0" applyFont="1" applyBorder="1" applyAlignment="1">
      <alignment horizontal="center" vertical="top"/>
    </xf>
    <xf numFmtId="2" fontId="64" fillId="0" borderId="11" xfId="0" applyNumberFormat="1" applyFont="1" applyBorder="1" applyAlignment="1">
      <alignment horizontal="center" vertical="top"/>
    </xf>
    <xf numFmtId="2" fontId="64" fillId="0" borderId="33" xfId="0" applyNumberFormat="1" applyFont="1" applyBorder="1" applyAlignment="1">
      <alignment horizontal="center" vertical="top"/>
    </xf>
    <xf numFmtId="0" fontId="61" fillId="0" borderId="26" xfId="0" applyFont="1" applyBorder="1" applyAlignment="1">
      <alignment horizontal="center" vertical="top"/>
    </xf>
    <xf numFmtId="0" fontId="64" fillId="0" borderId="26" xfId="0" applyFont="1" applyBorder="1" applyAlignment="1">
      <alignment horizontal="center" vertical="top"/>
    </xf>
    <xf numFmtId="2" fontId="64" fillId="0" borderId="26" xfId="0" applyNumberFormat="1" applyFont="1" applyBorder="1" applyAlignment="1">
      <alignment horizontal="center" vertical="top"/>
    </xf>
    <xf numFmtId="2" fontId="64" fillId="0" borderId="37" xfId="0" applyNumberFormat="1" applyFont="1" applyBorder="1" applyAlignment="1">
      <alignment horizontal="center" vertical="top"/>
    </xf>
    <xf numFmtId="0" fontId="63" fillId="0" borderId="38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2" fontId="61" fillId="0" borderId="36" xfId="0" applyNumberFormat="1" applyFont="1" applyBorder="1" applyAlignment="1">
      <alignment horizontal="center" vertical="center"/>
    </xf>
    <xf numFmtId="2" fontId="66" fillId="0" borderId="11" xfId="0" applyNumberFormat="1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/>
    </xf>
    <xf numFmtId="2" fontId="70" fillId="0" borderId="11" xfId="0" applyNumberFormat="1" applyFont="1" applyBorder="1" applyAlignment="1">
      <alignment horizontal="center"/>
    </xf>
    <xf numFmtId="0" fontId="71" fillId="0" borderId="27" xfId="0" applyFont="1" applyFill="1" applyBorder="1" applyAlignment="1">
      <alignment horizontal="left" wrapText="1"/>
    </xf>
    <xf numFmtId="0" fontId="59" fillId="0" borderId="23" xfId="0" applyFont="1" applyBorder="1" applyAlignment="1">
      <alignment horizontal="center"/>
    </xf>
    <xf numFmtId="0" fontId="71" fillId="0" borderId="27" xfId="0" applyFont="1" applyBorder="1" applyAlignment="1">
      <alignment horizontal="center"/>
    </xf>
    <xf numFmtId="0" fontId="71" fillId="0" borderId="27" xfId="0" applyFont="1" applyBorder="1" applyAlignment="1">
      <alignment horizontal="center"/>
    </xf>
    <xf numFmtId="2" fontId="58" fillId="0" borderId="27" xfId="0" applyNumberFormat="1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71" fillId="0" borderId="26" xfId="0" applyFont="1" applyFill="1" applyBorder="1" applyAlignment="1">
      <alignment horizontal="left" wrapText="1"/>
    </xf>
    <xf numFmtId="0" fontId="59" fillId="0" borderId="19" xfId="0" applyFont="1" applyBorder="1" applyAlignment="1">
      <alignment horizontal="center" vertical="center"/>
    </xf>
    <xf numFmtId="0" fontId="71" fillId="0" borderId="28" xfId="0" applyFont="1" applyFill="1" applyBorder="1" applyAlignment="1">
      <alignment horizontal="left" vertical="center" wrapText="1"/>
    </xf>
    <xf numFmtId="0" fontId="71" fillId="0" borderId="28" xfId="0" applyFont="1" applyBorder="1" applyAlignment="1">
      <alignment horizontal="center" vertical="center"/>
    </xf>
    <xf numFmtId="2" fontId="71" fillId="0" borderId="28" xfId="0" applyNumberFormat="1" applyFont="1" applyBorder="1" applyAlignment="1">
      <alignment horizontal="center" vertical="center"/>
    </xf>
    <xf numFmtId="2" fontId="71" fillId="0" borderId="31" xfId="0" applyNumberFormat="1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71" fillId="0" borderId="26" xfId="0" applyFont="1" applyFill="1" applyBorder="1" applyAlignment="1">
      <alignment horizontal="left" vertical="center" wrapText="1"/>
    </xf>
    <xf numFmtId="0" fontId="71" fillId="0" borderId="26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2" fontId="71" fillId="0" borderId="26" xfId="0" applyNumberFormat="1" applyFont="1" applyBorder="1" applyAlignment="1">
      <alignment horizontal="center" vertical="center"/>
    </xf>
    <xf numFmtId="2" fontId="71" fillId="0" borderId="37" xfId="0" applyNumberFormat="1" applyFont="1" applyBorder="1" applyAlignment="1">
      <alignment horizontal="center" vertical="center"/>
    </xf>
    <xf numFmtId="0" fontId="71" fillId="0" borderId="24" xfId="0" applyFont="1" applyFill="1" applyBorder="1" applyAlignment="1">
      <alignment horizontal="left" wrapText="1"/>
    </xf>
    <xf numFmtId="0" fontId="59" fillId="0" borderId="34" xfId="0" applyFont="1" applyBorder="1" applyAlignment="1">
      <alignment horizontal="center" vertical="center"/>
    </xf>
    <xf numFmtId="0" fontId="71" fillId="0" borderId="35" xfId="0" applyFont="1" applyBorder="1" applyAlignment="1">
      <alignment horizontal="left" vertical="center" wrapText="1"/>
    </xf>
    <xf numFmtId="0" fontId="71" fillId="0" borderId="35" xfId="0" applyFont="1" applyBorder="1" applyAlignment="1">
      <alignment horizontal="center" vertical="center"/>
    </xf>
    <xf numFmtId="2" fontId="71" fillId="0" borderId="35" xfId="0" applyNumberFormat="1" applyFont="1" applyBorder="1" applyAlignment="1">
      <alignment horizontal="center" vertical="center"/>
    </xf>
    <xf numFmtId="2" fontId="71" fillId="0" borderId="32" xfId="0" applyNumberFormat="1" applyFont="1" applyBorder="1" applyAlignment="1">
      <alignment horizontal="center" vertical="center"/>
    </xf>
    <xf numFmtId="2" fontId="71" fillId="0" borderId="40" xfId="0" applyNumberFormat="1" applyFont="1" applyBorder="1" applyAlignment="1">
      <alignment horizontal="center"/>
    </xf>
    <xf numFmtId="2" fontId="61" fillId="0" borderId="33" xfId="0" applyNumberFormat="1" applyFont="1" applyBorder="1" applyAlignment="1">
      <alignment horizontal="right" vertical="top"/>
    </xf>
    <xf numFmtId="2" fontId="65" fillId="0" borderId="33" xfId="0" applyNumberFormat="1" applyFont="1" applyBorder="1" applyAlignment="1">
      <alignment horizontal="center"/>
    </xf>
    <xf numFmtId="0" fontId="67" fillId="34" borderId="35" xfId="0" applyFont="1" applyFill="1" applyBorder="1" applyAlignment="1">
      <alignment horizontal="center" vertical="center" wrapText="1"/>
    </xf>
    <xf numFmtId="2" fontId="71" fillId="0" borderId="32" xfId="0" applyNumberFormat="1" applyFont="1" applyBorder="1" applyAlignment="1">
      <alignment horizontal="center" vertical="center" wrapText="1"/>
    </xf>
    <xf numFmtId="2" fontId="72" fillId="34" borderId="31" xfId="0" applyNumberFormat="1" applyFont="1" applyFill="1" applyBorder="1" applyAlignment="1">
      <alignment horizontal="center" vertical="center" wrapText="1"/>
    </xf>
    <xf numFmtId="2" fontId="72" fillId="34" borderId="20" xfId="0" applyNumberFormat="1" applyFont="1" applyFill="1" applyBorder="1" applyAlignment="1">
      <alignment horizontal="center" vertical="center" wrapText="1"/>
    </xf>
    <xf numFmtId="2" fontId="73" fillId="33" borderId="20" xfId="0" applyNumberFormat="1" applyFont="1" applyFill="1" applyBorder="1" applyAlignment="1">
      <alignment horizontal="center" vertical="center"/>
    </xf>
    <xf numFmtId="0" fontId="67" fillId="34" borderId="40" xfId="0" applyFont="1" applyFill="1" applyBorder="1" applyAlignment="1">
      <alignment horizontal="center" wrapText="1"/>
    </xf>
    <xf numFmtId="0" fontId="73" fillId="0" borderId="41" xfId="0" applyFont="1" applyBorder="1" applyAlignment="1">
      <alignment horizontal="right" vertical="center"/>
    </xf>
    <xf numFmtId="0" fontId="73" fillId="0" borderId="42" xfId="0" applyFont="1" applyBorder="1" applyAlignment="1">
      <alignment horizontal="right" vertical="center"/>
    </xf>
    <xf numFmtId="0" fontId="72" fillId="34" borderId="41" xfId="0" applyFont="1" applyFill="1" applyBorder="1" applyAlignment="1">
      <alignment horizontal="right" vertical="center" wrapText="1"/>
    </xf>
    <xf numFmtId="0" fontId="74" fillId="0" borderId="42" xfId="0" applyFont="1" applyBorder="1" applyAlignment="1">
      <alignment/>
    </xf>
    <xf numFmtId="49" fontId="75" fillId="34" borderId="42" xfId="0" applyNumberFormat="1" applyFont="1" applyFill="1" applyBorder="1" applyAlignment="1">
      <alignment horizontal="center" vertical="center" wrapText="1"/>
    </xf>
    <xf numFmtId="49" fontId="75" fillId="34" borderId="43" xfId="0" applyNumberFormat="1" applyFont="1" applyFill="1" applyBorder="1" applyAlignment="1">
      <alignment horizontal="center" vertical="center" wrapText="1"/>
    </xf>
    <xf numFmtId="0" fontId="67" fillId="34" borderId="23" xfId="0" applyFont="1" applyFill="1" applyBorder="1" applyAlignment="1">
      <alignment horizontal="center" vertical="center" wrapText="1"/>
    </xf>
    <xf numFmtId="0" fontId="67" fillId="34" borderId="34" xfId="0" applyFont="1" applyFill="1" applyBorder="1" applyAlignment="1">
      <alignment horizontal="center" vertical="center" wrapText="1"/>
    </xf>
    <xf numFmtId="0" fontId="67" fillId="34" borderId="27" xfId="0" applyFont="1" applyFill="1" applyBorder="1" applyAlignment="1">
      <alignment horizontal="center" vertical="center" wrapText="1"/>
    </xf>
    <xf numFmtId="0" fontId="67" fillId="34" borderId="35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71" fillId="34" borderId="41" xfId="0" applyFont="1" applyFill="1" applyBorder="1" applyAlignment="1">
      <alignment horizontal="right" vertical="center" wrapText="1"/>
    </xf>
    <xf numFmtId="0" fontId="71" fillId="34" borderId="42" xfId="0" applyFont="1" applyFill="1" applyBorder="1" applyAlignment="1">
      <alignment horizontal="right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61" fillId="33" borderId="35" xfId="0" applyFont="1" applyFill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71" fillId="0" borderId="19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71" fillId="34" borderId="43" xfId="0" applyFont="1" applyFill="1" applyBorder="1" applyAlignment="1">
      <alignment horizontal="right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2" fontId="72" fillId="34" borderId="41" xfId="0" applyNumberFormat="1" applyFont="1" applyFill="1" applyBorder="1" applyAlignment="1">
      <alignment horizontal="center" vertical="center" wrapText="1"/>
    </xf>
    <xf numFmtId="2" fontId="73" fillId="33" borderId="19" xfId="0" applyNumberFormat="1" applyFont="1" applyFill="1" applyBorder="1" applyAlignment="1">
      <alignment horizontal="center" vertical="center"/>
    </xf>
    <xf numFmtId="0" fontId="59" fillId="35" borderId="23" xfId="0" applyFont="1" applyFill="1" applyBorder="1" applyAlignment="1">
      <alignment horizontal="center" vertical="center" wrapText="1"/>
    </xf>
    <xf numFmtId="0" fontId="71" fillId="35" borderId="27" xfId="0" applyFont="1" applyFill="1" applyBorder="1" applyAlignment="1">
      <alignment vertical="center" wrapText="1"/>
    </xf>
    <xf numFmtId="0" fontId="71" fillId="35" borderId="27" xfId="0" applyFont="1" applyFill="1" applyBorder="1" applyAlignment="1">
      <alignment horizontal="center" vertical="center"/>
    </xf>
    <xf numFmtId="2" fontId="71" fillId="35" borderId="27" xfId="0" applyNumberFormat="1" applyFont="1" applyFill="1" applyBorder="1" applyAlignment="1">
      <alignment horizontal="center" vertical="center"/>
    </xf>
    <xf numFmtId="0" fontId="58" fillId="35" borderId="27" xfId="0" applyFont="1" applyFill="1" applyBorder="1" applyAlignment="1">
      <alignment horizontal="center" vertical="center"/>
    </xf>
    <xf numFmtId="2" fontId="69" fillId="35" borderId="40" xfId="0" applyNumberFormat="1" applyFont="1" applyFill="1" applyBorder="1" applyAlignment="1">
      <alignment horizontal="center" vertical="center"/>
    </xf>
    <xf numFmtId="0" fontId="71" fillId="35" borderId="41" xfId="0" applyFont="1" applyFill="1" applyBorder="1" applyAlignment="1">
      <alignment horizontal="right" vertical="center" wrapText="1"/>
    </xf>
    <xf numFmtId="2" fontId="69" fillId="35" borderId="20" xfId="0" applyNumberFormat="1" applyFont="1" applyFill="1" applyBorder="1" applyAlignment="1">
      <alignment horizontal="center" vertical="center" wrapText="1"/>
    </xf>
    <xf numFmtId="0" fontId="71" fillId="34" borderId="42" xfId="0" applyFont="1" applyFill="1" applyBorder="1" applyAlignment="1">
      <alignment horizontal="center" vertical="center"/>
    </xf>
    <xf numFmtId="2" fontId="71" fillId="34" borderId="42" xfId="0" applyNumberFormat="1" applyFont="1" applyFill="1" applyBorder="1" applyAlignment="1">
      <alignment horizontal="center" vertical="center"/>
    </xf>
    <xf numFmtId="0" fontId="58" fillId="34" borderId="43" xfId="0" applyFont="1" applyFill="1" applyBorder="1" applyAlignment="1">
      <alignment horizontal="center" vertical="center"/>
    </xf>
    <xf numFmtId="2" fontId="69" fillId="34" borderId="41" xfId="0" applyNumberFormat="1" applyFont="1" applyFill="1" applyBorder="1" applyAlignment="1">
      <alignment horizontal="center" vertical="center"/>
    </xf>
    <xf numFmtId="2" fontId="69" fillId="34" borderId="20" xfId="0" applyNumberFormat="1" applyFont="1" applyFill="1" applyBorder="1" applyAlignment="1">
      <alignment horizontal="center" vertical="center"/>
    </xf>
    <xf numFmtId="0" fontId="59" fillId="0" borderId="34" xfId="0" applyFont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2" fontId="71" fillId="0" borderId="35" xfId="0" applyNumberFormat="1" applyFont="1" applyFill="1" applyBorder="1" applyAlignment="1">
      <alignment horizontal="center" vertical="center" wrapText="1"/>
    </xf>
    <xf numFmtId="2" fontId="58" fillId="0" borderId="35" xfId="0" applyNumberFormat="1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left" vertical="center" wrapText="1"/>
    </xf>
    <xf numFmtId="0" fontId="71" fillId="0" borderId="39" xfId="0" applyFont="1" applyFill="1" applyBorder="1" applyAlignment="1">
      <alignment horizontal="center" vertical="center" wrapText="1"/>
    </xf>
    <xf numFmtId="2" fontId="71" fillId="0" borderId="39" xfId="0" applyNumberFormat="1" applyFont="1" applyFill="1" applyBorder="1" applyAlignment="1">
      <alignment horizontal="center" vertical="center" wrapText="1"/>
    </xf>
    <xf numFmtId="2" fontId="58" fillId="0" borderId="39" xfId="0" applyNumberFormat="1" applyFont="1" applyBorder="1" applyAlignment="1">
      <alignment horizontal="center" vertical="center" wrapText="1"/>
    </xf>
    <xf numFmtId="2" fontId="71" fillId="0" borderId="44" xfId="0" applyNumberFormat="1" applyFont="1" applyBorder="1" applyAlignment="1">
      <alignment horizontal="center" vertical="center" wrapText="1"/>
    </xf>
    <xf numFmtId="0" fontId="71" fillId="35" borderId="42" xfId="0" applyFont="1" applyFill="1" applyBorder="1" applyAlignment="1">
      <alignment horizontal="right" vertical="center" wrapText="1"/>
    </xf>
    <xf numFmtId="0" fontId="70" fillId="35" borderId="42" xfId="0" applyFont="1" applyFill="1" applyBorder="1" applyAlignment="1">
      <alignment horizontal="center" vertical="center"/>
    </xf>
    <xf numFmtId="0" fontId="70" fillId="35" borderId="43" xfId="0" applyFont="1" applyFill="1" applyBorder="1" applyAlignment="1">
      <alignment horizontal="center" vertical="center"/>
    </xf>
    <xf numFmtId="2" fontId="69" fillId="35" borderId="31" xfId="0" applyNumberFormat="1" applyFont="1" applyFill="1" applyBorder="1" applyAlignment="1">
      <alignment horizontal="center" vertical="center"/>
    </xf>
    <xf numFmtId="2" fontId="69" fillId="35" borderId="19" xfId="0" applyNumberFormat="1" applyFont="1" applyFill="1" applyBorder="1" applyAlignment="1">
      <alignment horizontal="center" vertical="center" wrapText="1"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50" xfId="0" applyFont="1" applyFill="1" applyBorder="1" applyAlignment="1">
      <alignment horizontal="center" vertical="center" wrapText="1"/>
    </xf>
    <xf numFmtId="0" fontId="77" fillId="34" borderId="51" xfId="0" applyFont="1" applyFill="1" applyBorder="1" applyAlignment="1">
      <alignment horizontal="center" vertical="center" wrapText="1"/>
    </xf>
    <xf numFmtId="0" fontId="78" fillId="34" borderId="52" xfId="0" applyFont="1" applyFill="1" applyBorder="1" applyAlignment="1">
      <alignment horizontal="center" vertical="center" wrapText="1"/>
    </xf>
    <xf numFmtId="2" fontId="71" fillId="35" borderId="23" xfId="0" applyNumberFormat="1" applyFont="1" applyFill="1" applyBorder="1" applyAlignment="1">
      <alignment horizontal="center" wrapText="1"/>
    </xf>
    <xf numFmtId="2" fontId="79" fillId="35" borderId="46" xfId="0" applyNumberFormat="1" applyFont="1" applyFill="1" applyBorder="1" applyAlignment="1">
      <alignment horizontal="center" wrapText="1"/>
    </xf>
    <xf numFmtId="2" fontId="65" fillId="35" borderId="17" xfId="0" applyNumberFormat="1" applyFont="1" applyFill="1" applyBorder="1" applyAlignment="1">
      <alignment horizontal="center" vertical="center" wrapText="1"/>
    </xf>
    <xf numFmtId="2" fontId="79" fillId="35" borderId="53" xfId="0" applyNumberFormat="1" applyFont="1" applyFill="1" applyBorder="1" applyAlignment="1">
      <alignment horizontal="center" vertical="center" wrapText="1"/>
    </xf>
    <xf numFmtId="2" fontId="61" fillId="35" borderId="17" xfId="0" applyNumberFormat="1" applyFont="1" applyFill="1" applyBorder="1" applyAlignment="1">
      <alignment horizontal="center" vertical="top" wrapText="1"/>
    </xf>
    <xf numFmtId="2" fontId="58" fillId="35" borderId="53" xfId="0" applyNumberFormat="1" applyFont="1" applyFill="1" applyBorder="1" applyAlignment="1">
      <alignment horizontal="center" vertical="top" wrapText="1"/>
    </xf>
    <xf numFmtId="2" fontId="61" fillId="35" borderId="34" xfId="0" applyNumberFormat="1" applyFont="1" applyFill="1" applyBorder="1" applyAlignment="1">
      <alignment horizontal="center" vertical="top" wrapText="1"/>
    </xf>
    <xf numFmtId="2" fontId="58" fillId="35" borderId="47" xfId="0" applyNumberFormat="1" applyFont="1" applyFill="1" applyBorder="1" applyAlignment="1">
      <alignment horizontal="center" vertical="top" wrapText="1"/>
    </xf>
    <xf numFmtId="2" fontId="61" fillId="35" borderId="17" xfId="0" applyNumberFormat="1" applyFont="1" applyFill="1" applyBorder="1" applyAlignment="1">
      <alignment horizontal="right" vertical="top" wrapText="1"/>
    </xf>
    <xf numFmtId="2" fontId="58" fillId="35" borderId="53" xfId="0" applyNumberFormat="1" applyFont="1" applyFill="1" applyBorder="1" applyAlignment="1">
      <alignment horizontal="right" vertical="top" wrapText="1"/>
    </xf>
    <xf numFmtId="2" fontId="61" fillId="35" borderId="34" xfId="0" applyNumberFormat="1" applyFont="1" applyFill="1" applyBorder="1" applyAlignment="1">
      <alignment horizontal="center" vertical="center" wrapText="1"/>
    </xf>
    <xf numFmtId="2" fontId="58" fillId="35" borderId="47" xfId="0" applyNumberFormat="1" applyFont="1" applyFill="1" applyBorder="1" applyAlignment="1">
      <alignment horizontal="center" vertical="center" wrapText="1"/>
    </xf>
    <xf numFmtId="2" fontId="65" fillId="35" borderId="53" xfId="0" applyNumberFormat="1" applyFont="1" applyFill="1" applyBorder="1" applyAlignment="1">
      <alignment horizontal="center" vertical="center" wrapText="1"/>
    </xf>
    <xf numFmtId="2" fontId="61" fillId="35" borderId="17" xfId="0" applyNumberFormat="1" applyFont="1" applyFill="1" applyBorder="1" applyAlignment="1">
      <alignment horizontal="center" vertical="center" wrapText="1"/>
    </xf>
    <xf numFmtId="2" fontId="61" fillId="35" borderId="53" xfId="0" applyNumberFormat="1" applyFont="1" applyFill="1" applyBorder="1" applyAlignment="1">
      <alignment horizontal="center" vertical="center" wrapText="1"/>
    </xf>
    <xf numFmtId="2" fontId="71" fillId="35" borderId="19" xfId="0" applyNumberFormat="1" applyFont="1" applyFill="1" applyBorder="1" applyAlignment="1">
      <alignment horizontal="center" vertical="center" wrapText="1"/>
    </xf>
    <xf numFmtId="2" fontId="79" fillId="35" borderId="20" xfId="0" applyNumberFormat="1" applyFont="1" applyFill="1" applyBorder="1" applyAlignment="1">
      <alignment horizontal="center" vertical="center" wrapText="1"/>
    </xf>
    <xf numFmtId="2" fontId="71" fillId="35" borderId="17" xfId="0" applyNumberFormat="1" applyFont="1" applyFill="1" applyBorder="1" applyAlignment="1">
      <alignment horizontal="center" vertical="center" wrapText="1"/>
    </xf>
    <xf numFmtId="2" fontId="79" fillId="35" borderId="19" xfId="0" applyNumberFormat="1" applyFont="1" applyFill="1" applyBorder="1" applyAlignment="1">
      <alignment horizontal="center" vertical="center" wrapText="1"/>
    </xf>
    <xf numFmtId="2" fontId="71" fillId="35" borderId="20" xfId="0" applyNumberFormat="1" applyFont="1" applyFill="1" applyBorder="1" applyAlignment="1">
      <alignment horizontal="center" vertical="center" wrapText="1"/>
    </xf>
    <xf numFmtId="2" fontId="79" fillId="35" borderId="23" xfId="0" applyNumberFormat="1" applyFont="1" applyFill="1" applyBorder="1" applyAlignment="1">
      <alignment horizontal="center" wrapText="1"/>
    </xf>
    <xf numFmtId="2" fontId="71" fillId="35" borderId="46" xfId="0" applyNumberFormat="1" applyFont="1" applyFill="1" applyBorder="1" applyAlignment="1">
      <alignment horizontal="center" wrapText="1"/>
    </xf>
    <xf numFmtId="2" fontId="61" fillId="35" borderId="47" xfId="0" applyNumberFormat="1" applyFont="1" applyFill="1" applyBorder="1" applyAlignment="1">
      <alignment horizontal="center" vertical="center" wrapText="1"/>
    </xf>
    <xf numFmtId="2" fontId="79" fillId="35" borderId="34" xfId="0" applyNumberFormat="1" applyFont="1" applyFill="1" applyBorder="1" applyAlignment="1">
      <alignment horizontal="center" vertical="center" wrapText="1"/>
    </xf>
    <xf numFmtId="2" fontId="71" fillId="35" borderId="47" xfId="0" applyNumberFormat="1" applyFont="1" applyFill="1" applyBorder="1" applyAlignment="1">
      <alignment horizontal="center" vertical="center" wrapText="1"/>
    </xf>
    <xf numFmtId="2" fontId="69" fillId="35" borderId="23" xfId="0" applyNumberFormat="1" applyFont="1" applyFill="1" applyBorder="1" applyAlignment="1">
      <alignment horizontal="center" vertical="center" wrapText="1"/>
    </xf>
    <xf numFmtId="2" fontId="69" fillId="35" borderId="46" xfId="0" applyNumberFormat="1" applyFont="1" applyFill="1" applyBorder="1" applyAlignment="1">
      <alignment horizontal="center" vertical="center" wrapText="1"/>
    </xf>
    <xf numFmtId="2" fontId="71" fillId="35" borderId="48" xfId="0" applyNumberFormat="1" applyFont="1" applyFill="1" applyBorder="1" applyAlignment="1">
      <alignment horizontal="center" vertical="center" wrapText="1"/>
    </xf>
    <xf numFmtId="2" fontId="71" fillId="35" borderId="22" xfId="0" applyNumberFormat="1" applyFont="1" applyFill="1" applyBorder="1" applyAlignment="1">
      <alignment horizontal="center" vertical="center" wrapText="1"/>
    </xf>
    <xf numFmtId="2" fontId="71" fillId="35" borderId="3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zoomScale="90" zoomScaleNormal="90" zoomScalePageLayoutView="0" workbookViewId="0" topLeftCell="A28">
      <selection activeCell="K38" sqref="K38"/>
    </sheetView>
  </sheetViews>
  <sheetFormatPr defaultColWidth="9.140625" defaultRowHeight="15"/>
  <cols>
    <col min="1" max="1" width="3.7109375" style="0" customWidth="1"/>
    <col min="2" max="2" width="38.00390625" style="0" customWidth="1"/>
    <col min="3" max="3" width="9.28125" style="0" customWidth="1"/>
    <col min="4" max="4" width="11.7109375" style="0" customWidth="1"/>
    <col min="5" max="5" width="15.7109375" style="0" customWidth="1"/>
    <col min="6" max="8" width="17.7109375" style="0" customWidth="1"/>
    <col min="9" max="10" width="10.28125" style="0" bestFit="1" customWidth="1"/>
    <col min="11" max="11" width="10.421875" style="0" bestFit="1" customWidth="1"/>
  </cols>
  <sheetData>
    <row r="1" ht="6.75" customHeight="1"/>
    <row r="2" spans="1:8" s="41" customFormat="1" ht="24.75" customHeight="1">
      <c r="A2" s="134" t="s">
        <v>16</v>
      </c>
      <c r="B2" s="134"/>
      <c r="C2" s="134"/>
      <c r="D2" s="134"/>
      <c r="E2" s="134"/>
      <c r="F2" s="134"/>
      <c r="G2" s="134"/>
      <c r="H2" s="134"/>
    </row>
    <row r="3" spans="1:8" s="18" customFormat="1" ht="19.5" customHeight="1">
      <c r="A3" s="135" t="s">
        <v>33</v>
      </c>
      <c r="B3" s="135"/>
      <c r="C3" s="135"/>
      <c r="D3" s="135"/>
      <c r="E3" s="135"/>
      <c r="F3" s="135"/>
      <c r="G3" s="135"/>
      <c r="H3" s="135"/>
    </row>
    <row r="4" spans="1:8" s="18" customFormat="1" ht="19.5" customHeight="1">
      <c r="A4" s="135" t="s">
        <v>50</v>
      </c>
      <c r="B4" s="135"/>
      <c r="C4" s="135"/>
      <c r="D4" s="135"/>
      <c r="E4" s="135"/>
      <c r="F4" s="135"/>
      <c r="G4" s="135"/>
      <c r="H4" s="135"/>
    </row>
    <row r="5" spans="1:8" s="18" customFormat="1" ht="19.5" customHeight="1">
      <c r="A5" s="135" t="s">
        <v>49</v>
      </c>
      <c r="B5" s="135"/>
      <c r="C5" s="135"/>
      <c r="D5" s="135"/>
      <c r="E5" s="135"/>
      <c r="F5" s="135"/>
      <c r="G5" s="135"/>
      <c r="H5" s="135"/>
    </row>
    <row r="6" ht="6.75" customHeight="1" thickBot="1"/>
    <row r="7" spans="1:8" ht="45" customHeight="1" thickTop="1">
      <c r="A7" s="130" t="s">
        <v>8</v>
      </c>
      <c r="B7" s="132" t="s">
        <v>41</v>
      </c>
      <c r="C7" s="132" t="s">
        <v>13</v>
      </c>
      <c r="D7" s="132" t="s">
        <v>17</v>
      </c>
      <c r="E7" s="42" t="s">
        <v>53</v>
      </c>
      <c r="F7" s="123" t="s">
        <v>54</v>
      </c>
      <c r="G7" s="184" t="s">
        <v>37</v>
      </c>
      <c r="H7" s="185"/>
    </row>
    <row r="8" spans="1:8" ht="30" customHeight="1" thickBot="1">
      <c r="A8" s="131"/>
      <c r="B8" s="133"/>
      <c r="C8" s="133"/>
      <c r="D8" s="133"/>
      <c r="E8" s="118" t="s">
        <v>34</v>
      </c>
      <c r="F8" s="52" t="s">
        <v>34</v>
      </c>
      <c r="G8" s="186" t="s">
        <v>47</v>
      </c>
      <c r="H8" s="187" t="s">
        <v>48</v>
      </c>
    </row>
    <row r="9" spans="1:8" ht="24.75" customHeight="1" thickTop="1">
      <c r="A9" s="92">
        <v>1</v>
      </c>
      <c r="B9" s="91" t="s">
        <v>42</v>
      </c>
      <c r="C9" s="93" t="s">
        <v>29</v>
      </c>
      <c r="D9" s="94">
        <f>D11+D12</f>
        <v>54</v>
      </c>
      <c r="E9" s="95" t="s">
        <v>18</v>
      </c>
      <c r="F9" s="115">
        <f>F11+F12</f>
        <v>105583.33333333334</v>
      </c>
      <c r="G9" s="188">
        <f>F9</f>
        <v>105583.33333333334</v>
      </c>
      <c r="H9" s="189" t="s">
        <v>18</v>
      </c>
    </row>
    <row r="10" spans="1:8" ht="15" customHeight="1">
      <c r="A10" s="33"/>
      <c r="B10" s="57" t="s">
        <v>32</v>
      </c>
      <c r="C10" s="38"/>
      <c r="D10" s="53"/>
      <c r="E10" s="54"/>
      <c r="F10" s="55"/>
      <c r="G10" s="190"/>
      <c r="H10" s="191"/>
    </row>
    <row r="11" spans="1:8" s="72" customFormat="1" ht="15" customHeight="1">
      <c r="A11" s="71"/>
      <c r="B11" s="56" t="s">
        <v>26</v>
      </c>
      <c r="C11" s="73" t="s">
        <v>29</v>
      </c>
      <c r="D11" s="74">
        <v>28</v>
      </c>
      <c r="E11" s="75">
        <f>2640/1.2</f>
        <v>2200</v>
      </c>
      <c r="F11" s="76">
        <f>D11*E11</f>
        <v>61600</v>
      </c>
      <c r="G11" s="192"/>
      <c r="H11" s="193"/>
    </row>
    <row r="12" spans="1:8" s="72" customFormat="1" ht="15" customHeight="1" thickBot="1">
      <c r="A12" s="71"/>
      <c r="B12" s="56" t="s">
        <v>25</v>
      </c>
      <c r="C12" s="77" t="s">
        <v>29</v>
      </c>
      <c r="D12" s="78">
        <v>26</v>
      </c>
      <c r="E12" s="79">
        <f>2030/1.2</f>
        <v>1691.6666666666667</v>
      </c>
      <c r="F12" s="80">
        <f>D12*E12</f>
        <v>43983.333333333336</v>
      </c>
      <c r="G12" s="194"/>
      <c r="H12" s="195"/>
    </row>
    <row r="13" spans="1:10" ht="24.75" customHeight="1" thickTop="1">
      <c r="A13" s="92">
        <v>2</v>
      </c>
      <c r="B13" s="91" t="s">
        <v>43</v>
      </c>
      <c r="C13" s="93" t="s">
        <v>29</v>
      </c>
      <c r="D13" s="94">
        <f>D15</f>
        <v>27</v>
      </c>
      <c r="E13" s="95" t="s">
        <v>18</v>
      </c>
      <c r="F13" s="115">
        <f>F15</f>
        <v>106290.00000000001</v>
      </c>
      <c r="G13" s="188">
        <f>F13</f>
        <v>106290.00000000001</v>
      </c>
      <c r="H13" s="189" t="s">
        <v>18</v>
      </c>
      <c r="J13" s="43"/>
    </row>
    <row r="14" spans="1:8" s="60" customFormat="1" ht="15" customHeight="1">
      <c r="A14" s="58"/>
      <c r="B14" s="57" t="s">
        <v>32</v>
      </c>
      <c r="C14" s="59"/>
      <c r="D14" s="62"/>
      <c r="E14" s="63"/>
      <c r="F14" s="116"/>
      <c r="G14" s="196"/>
      <c r="H14" s="197"/>
    </row>
    <row r="15" spans="1:8" ht="15" customHeight="1" thickBot="1">
      <c r="A15" s="65"/>
      <c r="B15" s="66" t="s">
        <v>26</v>
      </c>
      <c r="C15" s="67" t="s">
        <v>29</v>
      </c>
      <c r="D15" s="68">
        <v>27</v>
      </c>
      <c r="E15" s="69">
        <f>4724/1.2</f>
        <v>3936.666666666667</v>
      </c>
      <c r="F15" s="70">
        <f>D15*E15</f>
        <v>106290.00000000001</v>
      </c>
      <c r="G15" s="198"/>
      <c r="H15" s="199"/>
    </row>
    <row r="16" spans="1:11" ht="24.75" customHeight="1" thickTop="1">
      <c r="A16" s="96">
        <v>3</v>
      </c>
      <c r="B16" s="97" t="s">
        <v>44</v>
      </c>
      <c r="C16" s="93" t="s">
        <v>29</v>
      </c>
      <c r="D16" s="94">
        <f>D18+D19+D20</f>
        <v>72</v>
      </c>
      <c r="E16" s="95" t="s">
        <v>18</v>
      </c>
      <c r="F16" s="115">
        <f>F18+F19+F20</f>
        <v>107100</v>
      </c>
      <c r="G16" s="188">
        <f>F16</f>
        <v>107100</v>
      </c>
      <c r="H16" s="189" t="s">
        <v>18</v>
      </c>
      <c r="K16" s="43"/>
    </row>
    <row r="17" spans="1:11" ht="15" customHeight="1">
      <c r="A17" s="71"/>
      <c r="B17" s="57" t="s">
        <v>32</v>
      </c>
      <c r="C17" s="61"/>
      <c r="D17" s="89"/>
      <c r="E17" s="90"/>
      <c r="F17" s="117"/>
      <c r="G17" s="190"/>
      <c r="H17" s="200"/>
      <c r="K17" s="43"/>
    </row>
    <row r="18" spans="1:8" ht="15" customHeight="1">
      <c r="A18" s="33"/>
      <c r="B18" s="30" t="s">
        <v>26</v>
      </c>
      <c r="C18" s="29" t="s">
        <v>29</v>
      </c>
      <c r="D18" s="34">
        <v>36</v>
      </c>
      <c r="E18" s="35">
        <f>2369/1.2</f>
        <v>1974.1666666666667</v>
      </c>
      <c r="F18" s="48">
        <f aca="true" t="shared" si="0" ref="F18:F23">D18*E18</f>
        <v>71070</v>
      </c>
      <c r="G18" s="201"/>
      <c r="H18" s="202"/>
    </row>
    <row r="19" spans="1:8" ht="15" customHeight="1">
      <c r="A19" s="33"/>
      <c r="B19" s="30" t="s">
        <v>26</v>
      </c>
      <c r="C19" s="29" t="s">
        <v>29</v>
      </c>
      <c r="D19" s="34">
        <v>18</v>
      </c>
      <c r="E19" s="35">
        <f>1461/1.2</f>
        <v>1217.5</v>
      </c>
      <c r="F19" s="48">
        <f t="shared" si="0"/>
        <v>21915</v>
      </c>
      <c r="G19" s="201"/>
      <c r="H19" s="202"/>
    </row>
    <row r="20" spans="1:8" ht="15" customHeight="1" thickBot="1">
      <c r="A20" s="33"/>
      <c r="B20" s="30" t="s">
        <v>25</v>
      </c>
      <c r="C20" s="64" t="s">
        <v>29</v>
      </c>
      <c r="D20" s="36">
        <v>18</v>
      </c>
      <c r="E20" s="37">
        <f>941/1.2</f>
        <v>784.1666666666667</v>
      </c>
      <c r="F20" s="49">
        <f t="shared" si="0"/>
        <v>14115.000000000002</v>
      </c>
      <c r="G20" s="201"/>
      <c r="H20" s="202"/>
    </row>
    <row r="21" spans="1:8" ht="24.75" customHeight="1" thickBot="1" thickTop="1">
      <c r="A21" s="98">
        <v>4</v>
      </c>
      <c r="B21" s="99" t="s">
        <v>45</v>
      </c>
      <c r="C21" s="100" t="s">
        <v>19</v>
      </c>
      <c r="D21" s="88">
        <v>271</v>
      </c>
      <c r="E21" s="101">
        <f>50/1.2</f>
        <v>41.66666666666667</v>
      </c>
      <c r="F21" s="102">
        <f t="shared" si="0"/>
        <v>11291.666666666668</v>
      </c>
      <c r="G21" s="203">
        <f>F21</f>
        <v>11291.666666666668</v>
      </c>
      <c r="H21" s="204" t="s">
        <v>18</v>
      </c>
    </row>
    <row r="22" spans="1:8" ht="24.75" customHeight="1" thickBot="1" thickTop="1">
      <c r="A22" s="103">
        <v>5</v>
      </c>
      <c r="B22" s="104" t="s">
        <v>46</v>
      </c>
      <c r="C22" s="105" t="s">
        <v>19</v>
      </c>
      <c r="D22" s="106">
        <v>153</v>
      </c>
      <c r="E22" s="107">
        <f>200/1.2</f>
        <v>166.66666666666669</v>
      </c>
      <c r="F22" s="108">
        <f t="shared" si="0"/>
        <v>25500.000000000004</v>
      </c>
      <c r="G22" s="205">
        <f>F22</f>
        <v>25500.000000000004</v>
      </c>
      <c r="H22" s="191" t="s">
        <v>18</v>
      </c>
    </row>
    <row r="23" spans="1:8" ht="24.75" customHeight="1" thickBot="1" thickTop="1">
      <c r="A23" s="98">
        <v>6</v>
      </c>
      <c r="B23" s="99" t="s">
        <v>38</v>
      </c>
      <c r="C23" s="87" t="s">
        <v>39</v>
      </c>
      <c r="D23" s="88">
        <v>221.47</v>
      </c>
      <c r="E23" s="101">
        <f>200/1.2</f>
        <v>166.66666666666669</v>
      </c>
      <c r="F23" s="102">
        <f t="shared" si="0"/>
        <v>36911.66666666667</v>
      </c>
      <c r="G23" s="206" t="s">
        <v>18</v>
      </c>
      <c r="H23" s="207">
        <f>F23</f>
        <v>36911.66666666667</v>
      </c>
    </row>
    <row r="24" spans="1:8" ht="24.75" customHeight="1" thickTop="1">
      <c r="A24" s="92">
        <v>7</v>
      </c>
      <c r="B24" s="109" t="s">
        <v>40</v>
      </c>
      <c r="C24" s="93" t="s">
        <v>19</v>
      </c>
      <c r="D24" s="94">
        <f>D26+D27</f>
        <v>863</v>
      </c>
      <c r="E24" s="95" t="s">
        <v>18</v>
      </c>
      <c r="F24" s="115">
        <f>F26+F27</f>
        <v>115066.66666666669</v>
      </c>
      <c r="G24" s="208" t="s">
        <v>18</v>
      </c>
      <c r="H24" s="209">
        <f>F24</f>
        <v>115066.66666666669</v>
      </c>
    </row>
    <row r="25" spans="1:8" ht="15" customHeight="1">
      <c r="A25" s="33"/>
      <c r="B25" s="57" t="s">
        <v>32</v>
      </c>
      <c r="C25" s="38"/>
      <c r="D25" s="53"/>
      <c r="E25" s="86"/>
      <c r="F25" s="55"/>
      <c r="G25" s="190"/>
      <c r="H25" s="200"/>
    </row>
    <row r="26" spans="1:8" ht="15" customHeight="1">
      <c r="A26" s="33"/>
      <c r="B26" s="44" t="s">
        <v>35</v>
      </c>
      <c r="C26" s="31" t="s">
        <v>19</v>
      </c>
      <c r="D26" s="17">
        <v>508</v>
      </c>
      <c r="E26" s="32">
        <f>160/1.2</f>
        <v>133.33333333333334</v>
      </c>
      <c r="F26" s="50">
        <f>D26*E26</f>
        <v>67733.33333333334</v>
      </c>
      <c r="G26" s="201"/>
      <c r="H26" s="202"/>
    </row>
    <row r="27" spans="1:8" ht="15" customHeight="1" thickBot="1">
      <c r="A27" s="65"/>
      <c r="B27" s="81" t="s">
        <v>36</v>
      </c>
      <c r="C27" s="82" t="s">
        <v>19</v>
      </c>
      <c r="D27" s="83">
        <v>355</v>
      </c>
      <c r="E27" s="84">
        <f>160/1.2</f>
        <v>133.33333333333334</v>
      </c>
      <c r="F27" s="85">
        <f>D27*E27</f>
        <v>47333.333333333336</v>
      </c>
      <c r="G27" s="198"/>
      <c r="H27" s="210"/>
    </row>
    <row r="28" spans="1:11" ht="24.75" customHeight="1" thickBot="1" thickTop="1">
      <c r="A28" s="110">
        <v>8</v>
      </c>
      <c r="B28" s="111" t="s">
        <v>30</v>
      </c>
      <c r="C28" s="112" t="s">
        <v>20</v>
      </c>
      <c r="D28" s="112">
        <f>190*0.9*0.02+190*0.1*0.005</f>
        <v>3.515</v>
      </c>
      <c r="E28" s="113">
        <f>500/1.2</f>
        <v>416.6666666666667</v>
      </c>
      <c r="F28" s="114">
        <f>D28*E28</f>
        <v>1464.5833333333335</v>
      </c>
      <c r="G28" s="211" t="s">
        <v>18</v>
      </c>
      <c r="H28" s="212">
        <f>F28</f>
        <v>1464.5833333333335</v>
      </c>
      <c r="J28" s="43"/>
      <c r="K28" s="43"/>
    </row>
    <row r="29" spans="1:10" ht="30" customHeight="1" thickBot="1" thickTop="1">
      <c r="A29" s="162" t="s">
        <v>56</v>
      </c>
      <c r="B29" s="179"/>
      <c r="C29" s="180"/>
      <c r="D29" s="180"/>
      <c r="E29" s="181"/>
      <c r="F29" s="182">
        <f>F9+F13+F16+F21+F22+F23+F24+F28</f>
        <v>509207.91666666674</v>
      </c>
      <c r="G29" s="183">
        <f>SUM(G9:G28)</f>
        <v>355765.00000000006</v>
      </c>
      <c r="H29" s="163">
        <f>SUM(H9:H28)</f>
        <v>153442.91666666672</v>
      </c>
      <c r="I29" s="43"/>
      <c r="J29" s="43"/>
    </row>
    <row r="30" spans="1:10" ht="30" customHeight="1" thickBot="1" thickTop="1">
      <c r="A30" s="156">
        <v>9</v>
      </c>
      <c r="B30" s="157" t="s">
        <v>51</v>
      </c>
      <c r="C30" s="158" t="s">
        <v>14</v>
      </c>
      <c r="D30" s="159">
        <v>20</v>
      </c>
      <c r="E30" s="160" t="s">
        <v>18</v>
      </c>
      <c r="F30" s="161">
        <f>F29/100*20</f>
        <v>101841.58333333334</v>
      </c>
      <c r="G30" s="213">
        <f>G29/100*20</f>
        <v>71153.00000000001</v>
      </c>
      <c r="H30" s="214">
        <f>H29/100*20</f>
        <v>30688.583333333343</v>
      </c>
      <c r="I30" s="43"/>
      <c r="J30" s="43"/>
    </row>
    <row r="31" spans="1:10" ht="30" customHeight="1" thickBot="1" thickTop="1">
      <c r="A31" s="136" t="s">
        <v>55</v>
      </c>
      <c r="B31" s="137"/>
      <c r="C31" s="164"/>
      <c r="D31" s="165"/>
      <c r="E31" s="166"/>
      <c r="F31" s="51">
        <f>F29+F30</f>
        <v>611049.5000000001</v>
      </c>
      <c r="G31" s="167">
        <f>G29+G30</f>
        <v>426918.00000000006</v>
      </c>
      <c r="H31" s="168">
        <f>H29+H30</f>
        <v>184131.50000000006</v>
      </c>
      <c r="I31" s="43"/>
      <c r="J31" s="43"/>
    </row>
    <row r="32" spans="1:8" ht="50.25" customHeight="1" thickTop="1">
      <c r="A32" s="173">
        <v>10</v>
      </c>
      <c r="B32" s="174" t="s">
        <v>57</v>
      </c>
      <c r="C32" s="175" t="s">
        <v>14</v>
      </c>
      <c r="D32" s="176">
        <v>5</v>
      </c>
      <c r="E32" s="177" t="s">
        <v>18</v>
      </c>
      <c r="F32" s="178">
        <f>F29*D32/100</f>
        <v>25460.39583333334</v>
      </c>
      <c r="G32" s="215">
        <f>F32/100*70</f>
        <v>17822.277083333338</v>
      </c>
      <c r="H32" s="216">
        <f>F32/100*30</f>
        <v>7638.1187500000015</v>
      </c>
    </row>
    <row r="33" spans="1:8" ht="24.75" customHeight="1" thickBot="1">
      <c r="A33" s="169">
        <v>11</v>
      </c>
      <c r="B33" s="111" t="s">
        <v>15</v>
      </c>
      <c r="C33" s="170" t="s">
        <v>14</v>
      </c>
      <c r="D33" s="171">
        <v>5</v>
      </c>
      <c r="E33" s="172" t="s">
        <v>18</v>
      </c>
      <c r="F33" s="119">
        <f>F29*D33/100</f>
        <v>25460.39583333334</v>
      </c>
      <c r="G33" s="217">
        <f>F33/100*70</f>
        <v>17822.277083333338</v>
      </c>
      <c r="H33" s="212">
        <f>F33/100*30</f>
        <v>7638.1187500000015</v>
      </c>
    </row>
    <row r="34" spans="1:8" ht="30" customHeight="1" thickBot="1" thickTop="1">
      <c r="A34" s="126" t="s">
        <v>31</v>
      </c>
      <c r="B34" s="127"/>
      <c r="C34" s="128"/>
      <c r="D34" s="128"/>
      <c r="E34" s="129"/>
      <c r="F34" s="120">
        <f>SUM(F31:F33)</f>
        <v>661970.2916666669</v>
      </c>
      <c r="G34" s="154">
        <f>SUM(G31:G33)</f>
        <v>462562.55416666676</v>
      </c>
      <c r="H34" s="121">
        <f>SUM(H31:H33)</f>
        <v>199407.73750000005</v>
      </c>
    </row>
    <row r="35" spans="1:8" ht="30" customHeight="1" thickBot="1" thickTop="1">
      <c r="A35" s="124" t="s">
        <v>52</v>
      </c>
      <c r="B35" s="125"/>
      <c r="C35" s="125"/>
      <c r="D35" s="125"/>
      <c r="E35" s="125"/>
      <c r="F35" s="125"/>
      <c r="G35" s="155">
        <f>G34/F34*100</f>
        <v>69.87663343653324</v>
      </c>
      <c r="H35" s="122">
        <f>H34/F34*100</f>
        <v>30.123366563466753</v>
      </c>
    </row>
    <row r="36" spans="2:6" ht="15" customHeight="1" thickTop="1">
      <c r="B36" s="39"/>
      <c r="C36" s="39"/>
      <c r="D36" s="39"/>
      <c r="E36" s="39"/>
      <c r="F36" s="39"/>
    </row>
    <row r="37" spans="2:6" ht="15" customHeight="1">
      <c r="B37" s="39"/>
      <c r="C37" s="39"/>
      <c r="D37" s="39"/>
      <c r="E37" s="39"/>
      <c r="F37" s="39"/>
    </row>
  </sheetData>
  <sheetProtection/>
  <mergeCells count="15">
    <mergeCell ref="G7:H7"/>
    <mergeCell ref="C29:E29"/>
    <mergeCell ref="A2:H2"/>
    <mergeCell ref="A3:H3"/>
    <mergeCell ref="A4:H4"/>
    <mergeCell ref="A29:B29"/>
    <mergeCell ref="A5:H5"/>
    <mergeCell ref="A35:F35"/>
    <mergeCell ref="A34:B34"/>
    <mergeCell ref="C34:E34"/>
    <mergeCell ref="A7:A8"/>
    <mergeCell ref="B7:B8"/>
    <mergeCell ref="C7:C8"/>
    <mergeCell ref="D7:D8"/>
    <mergeCell ref="A31:B31"/>
  </mergeCells>
  <printOptions/>
  <pageMargins left="0.88" right="0.2755905511811024" top="0.27" bottom="0.14" header="0.22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zoomScale="90" zoomScaleNormal="90" zoomScalePageLayoutView="0" workbookViewId="0" topLeftCell="A1">
      <selection activeCell="B19" sqref="B19"/>
    </sheetView>
  </sheetViews>
  <sheetFormatPr defaultColWidth="9.140625" defaultRowHeight="15"/>
  <cols>
    <col min="1" max="1" width="4.7109375" style="0" customWidth="1"/>
    <col min="2" max="2" width="22.8515625" style="0" customWidth="1"/>
    <col min="3" max="5" width="9.7109375" style="0" customWidth="1"/>
    <col min="6" max="6" width="10.7109375" style="0" customWidth="1"/>
    <col min="7" max="9" width="9.7109375" style="0" customWidth="1"/>
    <col min="10" max="10" width="11.7109375" style="0" customWidth="1"/>
    <col min="11" max="11" width="9.7109375" style="0" customWidth="1"/>
  </cols>
  <sheetData>
    <row r="2" spans="1:11" ht="16.5">
      <c r="A2" s="144" t="s">
        <v>22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6.5">
      <c r="A3" s="144" t="s">
        <v>23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ht="15.75" thickBot="1"/>
    <row r="5" spans="1:11" ht="15.75" thickTop="1">
      <c r="A5" s="150" t="s">
        <v>8</v>
      </c>
      <c r="B5" s="152" t="s">
        <v>0</v>
      </c>
      <c r="C5" s="138" t="s">
        <v>2</v>
      </c>
      <c r="D5" s="138" t="s">
        <v>10</v>
      </c>
      <c r="E5" s="138" t="s">
        <v>3</v>
      </c>
      <c r="F5" s="138" t="s">
        <v>4</v>
      </c>
      <c r="G5" s="140" t="s">
        <v>11</v>
      </c>
      <c r="H5" s="142" t="s">
        <v>1</v>
      </c>
      <c r="I5" s="143"/>
      <c r="J5" s="138" t="s">
        <v>12</v>
      </c>
      <c r="K5" s="147" t="s">
        <v>7</v>
      </c>
    </row>
    <row r="6" spans="1:11" ht="26.25" thickBot="1">
      <c r="A6" s="151"/>
      <c r="B6" s="153"/>
      <c r="C6" s="139"/>
      <c r="D6" s="139"/>
      <c r="E6" s="139"/>
      <c r="F6" s="139"/>
      <c r="G6" s="141"/>
      <c r="H6" s="40" t="s">
        <v>5</v>
      </c>
      <c r="I6" s="1" t="s">
        <v>6</v>
      </c>
      <c r="J6" s="139"/>
      <c r="K6" s="148"/>
    </row>
    <row r="7" spans="1:11" ht="30" customHeight="1" thickTop="1">
      <c r="A7" s="24">
        <v>1</v>
      </c>
      <c r="B7" s="25" t="s">
        <v>24</v>
      </c>
      <c r="C7" s="2"/>
      <c r="D7" s="2"/>
      <c r="E7" s="5"/>
      <c r="F7" s="5">
        <f aca="true" t="shared" si="0" ref="F7:K7">F8+F9</f>
        <v>54</v>
      </c>
      <c r="G7" s="8">
        <f t="shared" si="0"/>
        <v>71.82</v>
      </c>
      <c r="H7" s="5">
        <f t="shared" si="0"/>
        <v>178.2</v>
      </c>
      <c r="I7" s="5">
        <f t="shared" si="0"/>
        <v>178.2</v>
      </c>
      <c r="J7" s="5">
        <f t="shared" si="0"/>
        <v>42</v>
      </c>
      <c r="K7" s="23">
        <f t="shared" si="0"/>
        <v>81</v>
      </c>
    </row>
    <row r="8" spans="1:11" ht="19.5" customHeight="1">
      <c r="A8" s="14"/>
      <c r="B8" s="26" t="s">
        <v>26</v>
      </c>
      <c r="C8" s="16">
        <v>1.4</v>
      </c>
      <c r="D8" s="16">
        <v>0.95</v>
      </c>
      <c r="E8" s="16">
        <f>C8*D8</f>
        <v>1.3299999999999998</v>
      </c>
      <c r="F8" s="16">
        <v>28</v>
      </c>
      <c r="G8" s="21">
        <f>E8*F8</f>
        <v>37.239999999999995</v>
      </c>
      <c r="H8" s="16">
        <f>(D8*2+C8)*F8</f>
        <v>92.39999999999999</v>
      </c>
      <c r="I8" s="16">
        <f>(D8*2+C8)*F8</f>
        <v>92.39999999999999</v>
      </c>
      <c r="J8" s="16">
        <f>(C8+0.1)*F8</f>
        <v>42</v>
      </c>
      <c r="K8" s="22">
        <f>(C8+0.1)*F8</f>
        <v>42</v>
      </c>
    </row>
    <row r="9" spans="1:11" ht="19.5" customHeight="1">
      <c r="A9" s="14"/>
      <c r="B9" s="26" t="s">
        <v>25</v>
      </c>
      <c r="C9" s="16">
        <v>1.4</v>
      </c>
      <c r="D9" s="16">
        <v>0.95</v>
      </c>
      <c r="E9" s="16">
        <f>C9*D9</f>
        <v>1.3299999999999998</v>
      </c>
      <c r="F9" s="16">
        <v>26</v>
      </c>
      <c r="G9" s="21">
        <f>E9*F9</f>
        <v>34.58</v>
      </c>
      <c r="H9" s="16">
        <f>(D9*2+C9)*F9</f>
        <v>85.8</v>
      </c>
      <c r="I9" s="16">
        <f>(D9*2+C9)*F9</f>
        <v>85.8</v>
      </c>
      <c r="J9" s="16"/>
      <c r="K9" s="22">
        <f>(C9+0.1)*F9</f>
        <v>39</v>
      </c>
    </row>
    <row r="10" spans="1:11" ht="30" customHeight="1">
      <c r="A10" s="15">
        <v>2</v>
      </c>
      <c r="B10" s="13" t="s">
        <v>28</v>
      </c>
      <c r="C10" s="3">
        <v>3.05</v>
      </c>
      <c r="D10" s="3">
        <v>1.05</v>
      </c>
      <c r="E10" s="3">
        <f>C10*D10</f>
        <v>3.2025</v>
      </c>
      <c r="F10" s="6">
        <f>9*3</f>
        <v>27</v>
      </c>
      <c r="G10" s="9">
        <f>E10*F10</f>
        <v>86.4675</v>
      </c>
      <c r="H10" s="5">
        <f>(1+2)*F10</f>
        <v>81</v>
      </c>
      <c r="I10" s="5">
        <f>(D10*2+C10)*F10</f>
        <v>139.05</v>
      </c>
      <c r="J10" s="6">
        <f>2.15*F10</f>
        <v>58.05</v>
      </c>
      <c r="K10" s="7">
        <f>(C10+0.1)*F10</f>
        <v>85.05</v>
      </c>
    </row>
    <row r="11" spans="1:11" ht="30" customHeight="1">
      <c r="A11" s="11">
        <v>3</v>
      </c>
      <c r="B11" s="12" t="s">
        <v>27</v>
      </c>
      <c r="C11" s="3"/>
      <c r="D11" s="3"/>
      <c r="E11" s="6"/>
      <c r="F11" s="6">
        <f aca="true" t="shared" si="1" ref="F11:K11">SUM(F12:F14)</f>
        <v>72</v>
      </c>
      <c r="G11" s="9">
        <f t="shared" si="1"/>
        <v>63.18000000000001</v>
      </c>
      <c r="H11" s="6">
        <f t="shared" si="1"/>
        <v>95.4</v>
      </c>
      <c r="I11" s="6">
        <f t="shared" si="1"/>
        <v>190.8</v>
      </c>
      <c r="J11" s="6">
        <f t="shared" si="1"/>
        <v>52.2</v>
      </c>
      <c r="K11" s="7">
        <f t="shared" si="1"/>
        <v>104.4</v>
      </c>
    </row>
    <row r="12" spans="1:11" ht="19.5" customHeight="1">
      <c r="A12" s="14"/>
      <c r="B12" s="27" t="s">
        <v>26</v>
      </c>
      <c r="C12" s="3">
        <v>1.8</v>
      </c>
      <c r="D12" s="3">
        <v>0.65</v>
      </c>
      <c r="E12" s="3">
        <f>C12*D12</f>
        <v>1.1700000000000002</v>
      </c>
      <c r="F12" s="3">
        <f>18*2</f>
        <v>36</v>
      </c>
      <c r="G12" s="10">
        <f>E12*F12</f>
        <v>42.120000000000005</v>
      </c>
      <c r="H12" s="16">
        <f>(D12*2+C12)*18</f>
        <v>55.800000000000004</v>
      </c>
      <c r="I12" s="16">
        <f>(D12*2+C12)*F12</f>
        <v>111.60000000000001</v>
      </c>
      <c r="J12" s="3">
        <f>(C12+0.1)*18</f>
        <v>34.2</v>
      </c>
      <c r="K12" s="4">
        <f>(C12+0.1)*F12</f>
        <v>68.4</v>
      </c>
    </row>
    <row r="13" spans="1:11" ht="19.5" customHeight="1">
      <c r="A13" s="14"/>
      <c r="B13" s="27" t="s">
        <v>26</v>
      </c>
      <c r="C13" s="3">
        <v>0.9</v>
      </c>
      <c r="D13" s="3">
        <v>0.65</v>
      </c>
      <c r="E13" s="3">
        <f>C13*D13</f>
        <v>0.5850000000000001</v>
      </c>
      <c r="F13" s="3">
        <f>9*2</f>
        <v>18</v>
      </c>
      <c r="G13" s="10">
        <f>E13*F13</f>
        <v>10.530000000000001</v>
      </c>
      <c r="H13" s="16">
        <f>(D13*2+C13)*F13</f>
        <v>39.6</v>
      </c>
      <c r="I13" s="16">
        <f>(D13*2+C13)*F13</f>
        <v>39.6</v>
      </c>
      <c r="J13" s="3">
        <f>(C13+0.1)*F13</f>
        <v>18</v>
      </c>
      <c r="K13" s="4">
        <f>(C13+0.1)*F13</f>
        <v>18</v>
      </c>
    </row>
    <row r="14" spans="1:11" ht="19.5" customHeight="1" thickBot="1">
      <c r="A14" s="14"/>
      <c r="B14" s="28" t="s">
        <v>25</v>
      </c>
      <c r="C14" s="3">
        <v>0.9</v>
      </c>
      <c r="D14" s="3">
        <v>0.65</v>
      </c>
      <c r="E14" s="3">
        <f>C14*D14</f>
        <v>0.5850000000000001</v>
      </c>
      <c r="F14" s="3">
        <f>9*2</f>
        <v>18</v>
      </c>
      <c r="G14" s="10">
        <f>E14*F14</f>
        <v>10.530000000000001</v>
      </c>
      <c r="H14" s="16"/>
      <c r="I14" s="16">
        <f>(D14*2+C14)*F14</f>
        <v>39.6</v>
      </c>
      <c r="J14" s="3"/>
      <c r="K14" s="4">
        <f>(C14+0.1)*F14</f>
        <v>18</v>
      </c>
    </row>
    <row r="15" spans="1:11" ht="30" customHeight="1" thickBot="1" thickTop="1">
      <c r="A15" s="136" t="s">
        <v>9</v>
      </c>
      <c r="B15" s="137"/>
      <c r="C15" s="137"/>
      <c r="D15" s="137"/>
      <c r="E15" s="149"/>
      <c r="F15" s="45">
        <f aca="true" t="shared" si="2" ref="F15:K15">F7+F10+F11</f>
        <v>153</v>
      </c>
      <c r="G15" s="47">
        <f t="shared" si="2"/>
        <v>221.4675</v>
      </c>
      <c r="H15" s="45">
        <f t="shared" si="2"/>
        <v>354.6</v>
      </c>
      <c r="I15" s="45">
        <f t="shared" si="2"/>
        <v>508.05</v>
      </c>
      <c r="J15" s="45">
        <f t="shared" si="2"/>
        <v>152.25</v>
      </c>
      <c r="K15" s="46">
        <f t="shared" si="2"/>
        <v>270.45000000000005</v>
      </c>
    </row>
    <row r="16" spans="8:9" ht="16.5" thickBot="1" thickTop="1">
      <c r="H16" s="145" t="s">
        <v>21</v>
      </c>
      <c r="I16" s="146"/>
    </row>
    <row r="17" spans="8:9" ht="16.5" thickBot="1" thickTop="1">
      <c r="H17" s="145"/>
      <c r="I17" s="146"/>
    </row>
    <row r="18" spans="8:9" ht="17.25" thickBot="1" thickTop="1">
      <c r="H18" s="19">
        <f>H15*0.27</f>
        <v>95.74200000000002</v>
      </c>
      <c r="I18" s="20">
        <f>I15*0.11</f>
        <v>55.8855</v>
      </c>
    </row>
    <row r="19" ht="15.75" thickTop="1"/>
    <row r="21" ht="15">
      <c r="J21" s="43"/>
    </row>
  </sheetData>
  <sheetProtection/>
  <mergeCells count="14">
    <mergeCell ref="A2:K2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A3:K3"/>
    <mergeCell ref="H16:I17"/>
    <mergeCell ref="K5:K6"/>
    <mergeCell ref="A15:E15"/>
  </mergeCells>
  <printOptions/>
  <pageMargins left="0.63" right="0.21" top="0.24" bottom="0.25" header="0.26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HP-PC</cp:lastModifiedBy>
  <cp:lastPrinted>2017-07-30T18:27:05Z</cp:lastPrinted>
  <dcterms:created xsi:type="dcterms:W3CDTF">2017-06-12T13:25:24Z</dcterms:created>
  <dcterms:modified xsi:type="dcterms:W3CDTF">2017-07-30T18:39:24Z</dcterms:modified>
  <cp:category/>
  <cp:version/>
  <cp:contentType/>
  <cp:contentStatus/>
</cp:coreProperties>
</file>