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ана\Documents\Fax\Sveta\GRANTS\Бюджет участия\2020\Подїезд_плитка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F27" i="1"/>
  <c r="F25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7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27" i="1" l="1"/>
  <c r="H27" i="1" l="1"/>
</calcChain>
</file>

<file path=xl/sharedStrings.xml><?xml version="1.0" encoding="utf-8"?>
<sst xmlns="http://schemas.openxmlformats.org/spreadsheetml/2006/main" count="48" uniqueCount="35">
  <si>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</si>
  <si>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</si>
  <si>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</si>
  <si>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</si>
  <si>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</si>
  <si>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</si>
  <si>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</si>
  <si>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</si>
  <si>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</si>
  <si>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</si>
  <si>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Типовий кошторис ОСББ</t>
  </si>
  <si>
    <t>м2</t>
  </si>
  <si>
    <t>л</t>
  </si>
  <si>
    <t>кг</t>
  </si>
  <si>
    <t>шт</t>
  </si>
  <si>
    <t>ч/час</t>
  </si>
  <si>
    <t>шт.</t>
  </si>
  <si>
    <t>Розбирання покриття підлог з ПВХ плиток</t>
  </si>
  <si>
    <t>Грунтовка</t>
  </si>
  <si>
    <t>Грунтовка Ceresit CT17</t>
  </si>
  <si>
    <t>стяжка полімерна</t>
  </si>
  <si>
    <t>Клей для керамічної плитки</t>
  </si>
  <si>
    <t>Хрестики для укладання плитки</t>
  </si>
  <si>
    <t>Затирка швів</t>
  </si>
  <si>
    <t>Затирка для швів</t>
  </si>
  <si>
    <t>Навантажувально-розвантажувальні роботи</t>
  </si>
  <si>
    <t>Прибирання і винесення будсміття</t>
  </si>
  <si>
    <t>Мішки для сміття</t>
  </si>
  <si>
    <t>інструмент</t>
  </si>
  <si>
    <t>Грунтовка (оплата праці)</t>
  </si>
  <si>
    <t>стяжка полімерна (оплата праці)</t>
  </si>
  <si>
    <t>Облицювання кахлем підлоги (оплата праці)</t>
  </si>
  <si>
    <t>плитка керамична 300 * 300</t>
  </si>
  <si>
    <t>Непередбачені витрати</t>
  </si>
  <si>
    <t>Транспортні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</si>
</sst>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6" zoomScaleNormal="100" workbookViewId="0">
      <selection activeCell="H27" sqref="H27"/>
    </sheetView>
  </sheetViews>
  <sheetFormatPr defaultRowHeight="15" x14ac:dyDescent="0.25"/>
  <cols>
    <col min="1" max="1" width="6.7109375" style="1" customWidth="1"/>
    <col min="2" max="2" width="67.710937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25"/>
      <c r="B1" s="25"/>
      <c r="C1" s="25"/>
      <c r="D1" s="25"/>
      <c r="E1" s="25"/>
      <c r="F1" s="25"/>
      <c r="G1" s="25"/>
      <c r="H1" s="25"/>
    </row>
    <row r="2" spans="1:8" ht="23.25" customHeight="1" thickBot="1" x14ac:dyDescent="0.3">
      <c r="A2" s="27"/>
      <c r="B2" s="28"/>
      <c r="C2" s="28"/>
      <c r="D2" s="28"/>
      <c r="E2" s="28"/>
      <c r="F2" s="28"/>
      <c r="G2" s="28"/>
      <c r="H2" s="29"/>
    </row>
    <row r="3" spans="1:8" ht="22.5" x14ac:dyDescent="0.3">
      <c r="A3" s="26"/>
      <c r="B3" s="26"/>
      <c r="C3" s="26"/>
      <c r="D3" s="26"/>
      <c r="E3" s="26"/>
      <c r="F3" s="26"/>
      <c r="G3" s="26"/>
      <c r="H3" s="26"/>
    </row>
    <row r="4" spans="1:8" ht="22.5" x14ac:dyDescent="0.3">
      <c r="A4" s="25" t="s">
        <v>10</v>
      </c>
      <c r="B4" s="25"/>
      <c r="C4" s="25"/>
      <c r="D4" s="25"/>
      <c r="E4" s="25"/>
      <c r="F4" s="25"/>
      <c r="G4" s="25"/>
      <c r="H4" s="25"/>
    </row>
    <row r="5" spans="1:8" ht="23.25" customHeight="1" x14ac:dyDescent="0.3">
      <c r="A5" s="31" t="s">
        <v>0</v>
      </c>
      <c r="B5" s="24" t="s">
        <v>4</v>
      </c>
      <c r="C5" s="24" t="s">
        <v>3</v>
      </c>
      <c r="D5" s="24" t="s">
        <v>9</v>
      </c>
      <c r="E5" s="24" t="s">
        <v>2</v>
      </c>
      <c r="F5" s="30" t="s">
        <v>8</v>
      </c>
      <c r="G5" s="30"/>
      <c r="H5" s="30"/>
    </row>
    <row r="6" spans="1:8" s="2" customFormat="1" ht="67.5" x14ac:dyDescent="0.2">
      <c r="A6" s="31"/>
      <c r="B6" s="24"/>
      <c r="C6" s="24"/>
      <c r="D6" s="24"/>
      <c r="E6" s="24"/>
      <c r="F6" s="5" t="s">
        <v>6</v>
      </c>
      <c r="G6" s="5" t="s">
        <v>7</v>
      </c>
      <c r="H6" s="5" t="s">
        <v>5</v>
      </c>
    </row>
    <row r="7" spans="1:8" s="2" customFormat="1" ht="23.25" x14ac:dyDescent="0.2">
      <c r="A7" s="11">
        <v>1</v>
      </c>
      <c r="B7" s="18" t="s">
        <v>17</v>
      </c>
      <c r="C7" s="15">
        <v>58.92</v>
      </c>
      <c r="D7" s="13" t="s">
        <v>11</v>
      </c>
      <c r="E7" s="15">
        <v>50</v>
      </c>
      <c r="F7" s="15">
        <f>2946*0.7</f>
        <v>2062.1999999999998</v>
      </c>
      <c r="G7" s="15">
        <f>2946*0.3</f>
        <v>883.8</v>
      </c>
      <c r="H7" s="16">
        <f>SUM(F7:G7)</f>
        <v>2946</v>
      </c>
    </row>
    <row r="8" spans="1:8" s="2" customFormat="1" ht="23.25" x14ac:dyDescent="0.2">
      <c r="A8" s="11">
        <v>2</v>
      </c>
      <c r="B8" s="17" t="s">
        <v>29</v>
      </c>
      <c r="C8" s="12">
        <v>117.9</v>
      </c>
      <c r="D8" s="13" t="s">
        <v>11</v>
      </c>
      <c r="E8" s="12">
        <v>15</v>
      </c>
      <c r="F8" s="12">
        <f>1768.5*0.7</f>
        <v>1237.9499999999998</v>
      </c>
      <c r="G8" s="12">
        <f>1768.5*0.3</f>
        <v>530.54999999999995</v>
      </c>
      <c r="H8" s="16">
        <f t="shared" ref="H8:H24" si="0">SUM(F8:G8)</f>
        <v>1768.4999999999998</v>
      </c>
    </row>
    <row r="9" spans="1:8" s="2" customFormat="1" ht="23.25" x14ac:dyDescent="0.2">
      <c r="A9" s="11">
        <v>3</v>
      </c>
      <c r="B9" s="17" t="s">
        <v>19</v>
      </c>
      <c r="C9" s="12">
        <v>17.684999999999999</v>
      </c>
      <c r="D9" s="13" t="s">
        <v>12</v>
      </c>
      <c r="E9" s="12">
        <v>25</v>
      </c>
      <c r="F9" s="12">
        <f>442.125*0.7</f>
        <v>309.48749999999995</v>
      </c>
      <c r="G9" s="12">
        <f>442.125*0.3</f>
        <v>132.63749999999999</v>
      </c>
      <c r="H9" s="16">
        <f t="shared" si="0"/>
        <v>442.12499999999994</v>
      </c>
    </row>
    <row r="10" spans="1:8" s="2" customFormat="1" ht="23.25" x14ac:dyDescent="0.2">
      <c r="A10" s="11">
        <v>4</v>
      </c>
      <c r="B10" s="17" t="s">
        <v>30</v>
      </c>
      <c r="C10" s="12">
        <v>117.9</v>
      </c>
      <c r="D10" s="13" t="s">
        <v>11</v>
      </c>
      <c r="E10" s="12">
        <v>100</v>
      </c>
      <c r="F10" s="12">
        <f>11790*0.7</f>
        <v>8253</v>
      </c>
      <c r="G10" s="12">
        <f>11790*0.3</f>
        <v>3537</v>
      </c>
      <c r="H10" s="16">
        <f t="shared" si="0"/>
        <v>11790</v>
      </c>
    </row>
    <row r="11" spans="1:8" s="2" customFormat="1" ht="23.25" x14ac:dyDescent="0.2">
      <c r="A11" s="11">
        <v>5</v>
      </c>
      <c r="B11" s="17" t="s">
        <v>20</v>
      </c>
      <c r="C11" s="12">
        <v>2947.5</v>
      </c>
      <c r="D11" s="13" t="s">
        <v>13</v>
      </c>
      <c r="E11" s="12">
        <v>3</v>
      </c>
      <c r="F11" s="12">
        <f>8842.5*0.7</f>
        <v>6189.75</v>
      </c>
      <c r="G11" s="12">
        <f>8842.5*0.3</f>
        <v>2652.75</v>
      </c>
      <c r="H11" s="16">
        <f t="shared" si="0"/>
        <v>8842.5</v>
      </c>
    </row>
    <row r="12" spans="1:8" s="2" customFormat="1" ht="46.5" x14ac:dyDescent="0.2">
      <c r="A12" s="11">
        <v>6</v>
      </c>
      <c r="B12" s="17" t="s">
        <v>31</v>
      </c>
      <c r="C12" s="12">
        <v>273.75</v>
      </c>
      <c r="D12" s="13" t="s">
        <v>11</v>
      </c>
      <c r="E12" s="12">
        <v>210</v>
      </c>
      <c r="F12" s="12">
        <f>57487.5*0.7</f>
        <v>40241.25</v>
      </c>
      <c r="G12" s="12">
        <f>57487.5*0.3</f>
        <v>17246.25</v>
      </c>
      <c r="H12" s="16">
        <f t="shared" si="0"/>
        <v>57487.5</v>
      </c>
    </row>
    <row r="13" spans="1:8" s="2" customFormat="1" ht="23.25" x14ac:dyDescent="0.2">
      <c r="A13" s="11">
        <v>7</v>
      </c>
      <c r="B13" s="17" t="s">
        <v>32</v>
      </c>
      <c r="C13" s="12">
        <v>287.4375</v>
      </c>
      <c r="D13" s="13" t="s">
        <v>11</v>
      </c>
      <c r="E13" s="12">
        <v>120</v>
      </c>
      <c r="F13" s="12">
        <f>34492.5*0.7</f>
        <v>24144.75</v>
      </c>
      <c r="G13" s="12">
        <f>34492.5*0.3</f>
        <v>10347.75</v>
      </c>
      <c r="H13" s="16">
        <f t="shared" si="0"/>
        <v>34492.5</v>
      </c>
    </row>
    <row r="14" spans="1:8" s="2" customFormat="1" ht="23.25" x14ac:dyDescent="0.2">
      <c r="A14" s="11">
        <v>8</v>
      </c>
      <c r="B14" s="17" t="s">
        <v>21</v>
      </c>
      <c r="C14" s="12">
        <v>1231.875</v>
      </c>
      <c r="D14" s="13" t="s">
        <v>13</v>
      </c>
      <c r="E14" s="12">
        <v>6</v>
      </c>
      <c r="F14" s="12">
        <f>7391.25*0.7</f>
        <v>5173.875</v>
      </c>
      <c r="G14" s="12">
        <f>7391.25*0.3</f>
        <v>2217.375</v>
      </c>
      <c r="H14" s="16">
        <f t="shared" si="0"/>
        <v>7391.25</v>
      </c>
    </row>
    <row r="15" spans="1:8" s="2" customFormat="1" ht="23.25" x14ac:dyDescent="0.2">
      <c r="A15" s="11">
        <v>9</v>
      </c>
      <c r="B15" s="17" t="s">
        <v>22</v>
      </c>
      <c r="C15" s="12">
        <v>1095</v>
      </c>
      <c r="D15" s="13" t="s">
        <v>14</v>
      </c>
      <c r="E15" s="12">
        <v>0.15</v>
      </c>
      <c r="F15" s="12">
        <f>164.25*0.7</f>
        <v>114.97499999999999</v>
      </c>
      <c r="G15" s="12">
        <f>164.25*0.3</f>
        <v>49.274999999999999</v>
      </c>
      <c r="H15" s="16">
        <f t="shared" si="0"/>
        <v>164.25</v>
      </c>
    </row>
    <row r="16" spans="1:8" s="2" customFormat="1" ht="23.25" x14ac:dyDescent="0.2">
      <c r="A16" s="11">
        <v>10</v>
      </c>
      <c r="B16" s="17" t="s">
        <v>23</v>
      </c>
      <c r="C16" s="12">
        <v>273.75</v>
      </c>
      <c r="D16" s="13" t="s">
        <v>11</v>
      </c>
      <c r="E16" s="12">
        <v>50</v>
      </c>
      <c r="F16" s="12">
        <f>13687.5*0.7</f>
        <v>9581.25</v>
      </c>
      <c r="G16" s="12">
        <f>13687.5*0.3</f>
        <v>4106.25</v>
      </c>
      <c r="H16" s="16">
        <f t="shared" si="0"/>
        <v>13687.5</v>
      </c>
    </row>
    <row r="17" spans="1:8" s="2" customFormat="1" ht="23.25" x14ac:dyDescent="0.2">
      <c r="A17" s="11">
        <v>11</v>
      </c>
      <c r="B17" s="17" t="s">
        <v>24</v>
      </c>
      <c r="C17" s="12">
        <v>49.274999999999999</v>
      </c>
      <c r="D17" s="13" t="s">
        <v>13</v>
      </c>
      <c r="E17" s="12">
        <v>78</v>
      </c>
      <c r="F17" s="12">
        <f>3843.45*0.7</f>
        <v>2690.4149999999995</v>
      </c>
      <c r="G17" s="12">
        <f>3843.45*0.3</f>
        <v>1153.0349999999999</v>
      </c>
      <c r="H17" s="16">
        <f t="shared" si="0"/>
        <v>3843.4499999999994</v>
      </c>
    </row>
    <row r="18" spans="1:8" s="2" customFormat="1" ht="23.25" x14ac:dyDescent="0.2">
      <c r="A18" s="11">
        <v>12</v>
      </c>
      <c r="B18" s="17" t="s">
        <v>18</v>
      </c>
      <c r="C18" s="12">
        <v>273.75</v>
      </c>
      <c r="D18" s="13" t="s">
        <v>11</v>
      </c>
      <c r="E18" s="12">
        <v>15</v>
      </c>
      <c r="F18" s="12">
        <f>4106.25*0.7</f>
        <v>2874.375</v>
      </c>
      <c r="G18" s="12">
        <f>4106.25*0.3</f>
        <v>1231.875</v>
      </c>
      <c r="H18" s="16">
        <f t="shared" si="0"/>
        <v>4106.25</v>
      </c>
    </row>
    <row r="19" spans="1:8" s="2" customFormat="1" ht="23.25" x14ac:dyDescent="0.2">
      <c r="A19" s="11">
        <v>13</v>
      </c>
      <c r="B19" s="17" t="s">
        <v>19</v>
      </c>
      <c r="C19" s="12">
        <v>41.0625</v>
      </c>
      <c r="D19" s="13" t="s">
        <v>12</v>
      </c>
      <c r="E19" s="12">
        <v>25</v>
      </c>
      <c r="F19" s="12">
        <f>1026.5625*0.7</f>
        <v>718.59375</v>
      </c>
      <c r="G19" s="12">
        <f>1026.5625*0.3</f>
        <v>307.96875</v>
      </c>
      <c r="H19" s="16">
        <f t="shared" si="0"/>
        <v>1026.5625</v>
      </c>
    </row>
    <row r="20" spans="1:8" s="2" customFormat="1" ht="23.25" x14ac:dyDescent="0.2">
      <c r="A20" s="11">
        <v>14</v>
      </c>
      <c r="B20" s="17" t="s">
        <v>25</v>
      </c>
      <c r="C20" s="12">
        <v>50</v>
      </c>
      <c r="D20" s="13" t="s">
        <v>15</v>
      </c>
      <c r="E20" s="12">
        <v>120</v>
      </c>
      <c r="F20" s="12">
        <f>6000*0.7</f>
        <v>4200</v>
      </c>
      <c r="G20" s="12">
        <f>6000*0.3</f>
        <v>1800</v>
      </c>
      <c r="H20" s="16">
        <f t="shared" si="0"/>
        <v>6000</v>
      </c>
    </row>
    <row r="21" spans="1:8" s="14" customFormat="1" ht="23.25" x14ac:dyDescent="0.25">
      <c r="A21" s="11">
        <v>15</v>
      </c>
      <c r="B21" s="19" t="s">
        <v>26</v>
      </c>
      <c r="C21" s="7">
        <v>50</v>
      </c>
      <c r="D21" s="7" t="s">
        <v>15</v>
      </c>
      <c r="E21" s="8">
        <v>120</v>
      </c>
      <c r="F21" s="8">
        <f>6000*0.7</f>
        <v>4200</v>
      </c>
      <c r="G21" s="8">
        <f>6000*0.3</f>
        <v>1800</v>
      </c>
      <c r="H21" s="16">
        <f t="shared" si="0"/>
        <v>6000</v>
      </c>
    </row>
    <row r="22" spans="1:8" s="14" customFormat="1" ht="23.25" x14ac:dyDescent="0.25">
      <c r="A22" s="11">
        <v>16</v>
      </c>
      <c r="B22" s="20" t="s">
        <v>27</v>
      </c>
      <c r="C22" s="7">
        <v>250</v>
      </c>
      <c r="D22" s="7" t="s">
        <v>16</v>
      </c>
      <c r="E22" s="8">
        <v>5.5</v>
      </c>
      <c r="F22" s="9">
        <f>1375*0.7</f>
        <v>962.49999999999989</v>
      </c>
      <c r="G22" s="9">
        <f>1375*0.3</f>
        <v>412.5</v>
      </c>
      <c r="H22" s="16">
        <f t="shared" si="0"/>
        <v>1375</v>
      </c>
    </row>
    <row r="23" spans="1:8" s="14" customFormat="1" ht="23.25" x14ac:dyDescent="0.25">
      <c r="A23" s="11">
        <v>17</v>
      </c>
      <c r="B23" s="20" t="s">
        <v>28</v>
      </c>
      <c r="C23" s="7">
        <v>4</v>
      </c>
      <c r="D23" s="7" t="s">
        <v>16</v>
      </c>
      <c r="E23" s="8">
        <v>70</v>
      </c>
      <c r="F23" s="9">
        <f>280*0.7</f>
        <v>196</v>
      </c>
      <c r="G23" s="9">
        <f>280*0.3</f>
        <v>84</v>
      </c>
      <c r="H23" s="16">
        <f t="shared" si="0"/>
        <v>280</v>
      </c>
    </row>
    <row r="24" spans="1:8" s="14" customFormat="1" ht="23.25" x14ac:dyDescent="0.25">
      <c r="A24" s="11">
        <v>18</v>
      </c>
      <c r="B24" s="6" t="s">
        <v>34</v>
      </c>
      <c r="C24" s="7">
        <v>10</v>
      </c>
      <c r="D24" s="7" t="s">
        <v>16</v>
      </c>
      <c r="E24" s="8">
        <v>500</v>
      </c>
      <c r="F24" s="9">
        <f>5000*0.7</f>
        <v>3500</v>
      </c>
      <c r="G24" s="9">
        <f>5000*0.3</f>
        <v>1500</v>
      </c>
      <c r="H24" s="16">
        <f t="shared" si="0"/>
        <v>5000</v>
      </c>
    </row>
    <row r="25" spans="1:8" s="14" customFormat="1" ht="23.25" x14ac:dyDescent="0.25">
      <c r="A25" s="11">
        <v>19</v>
      </c>
      <c r="B25" s="6" t="s">
        <v>33</v>
      </c>
      <c r="C25" s="7"/>
      <c r="D25" s="7"/>
      <c r="E25" s="8"/>
      <c r="F25" s="8">
        <f>SUM(F7:F24)*0.2</f>
        <v>23330.074250000001</v>
      </c>
      <c r="G25" s="8">
        <f t="shared" ref="G25:H25" si="1">SUM(G7:G24)*0.2</f>
        <v>9998.6032500000001</v>
      </c>
      <c r="H25" s="8">
        <f t="shared" si="1"/>
        <v>33328.677500000005</v>
      </c>
    </row>
    <row r="26" spans="1:8" s="14" customFormat="1" ht="23.25" x14ac:dyDescent="0.25">
      <c r="A26" s="11">
        <v>20</v>
      </c>
      <c r="B26" s="10"/>
      <c r="C26" s="7"/>
      <c r="D26" s="7"/>
      <c r="E26" s="8"/>
      <c r="F26" s="8"/>
      <c r="G26" s="9"/>
      <c r="H26" s="9"/>
    </row>
    <row r="27" spans="1:8" ht="23.25" x14ac:dyDescent="0.3">
      <c r="A27" s="21" t="s">
        <v>1</v>
      </c>
      <c r="B27" s="22"/>
      <c r="C27" s="22"/>
      <c r="D27" s="22"/>
      <c r="E27" s="23"/>
      <c r="F27" s="8">
        <f>SUM(F7:F26)</f>
        <v>139980.4455</v>
      </c>
      <c r="G27" s="8">
        <f>SUM(G7:G26)</f>
        <v>59991.619500000001</v>
      </c>
      <c r="H27" s="8">
        <f>F27+G27</f>
        <v>199972.065</v>
      </c>
    </row>
    <row r="29" spans="1:8" x14ac:dyDescent="0.25">
      <c r="A29" s="3"/>
      <c r="B29" s="3"/>
      <c r="C29" s="3"/>
      <c r="D29" s="3"/>
      <c r="E29" s="3"/>
      <c r="F29" s="3"/>
    </row>
    <row r="30" spans="1:8" x14ac:dyDescent="0.25">
      <c r="A30" s="3"/>
      <c r="B30" s="3"/>
      <c r="C30" s="3"/>
      <c r="D30" s="3"/>
      <c r="E30" s="3"/>
      <c r="F30" s="4"/>
    </row>
  </sheetData>
  <mergeCells count="11">
    <mergeCell ref="A27:E27"/>
    <mergeCell ref="D5:D6"/>
    <mergeCell ref="A1:H1"/>
    <mergeCell ref="A3:H3"/>
    <mergeCell ref="A2:H2"/>
    <mergeCell ref="A4:H4"/>
    <mergeCell ref="F5:H5"/>
    <mergeCell ref="A5:A6"/>
    <mergeCell ref="B5:B6"/>
    <mergeCell ref="C5:C6"/>
    <mergeCell ref="E5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Светлана Борисенко</cp:lastModifiedBy>
  <cp:lastPrinted>2016-09-24T18:37:54Z</cp:lastPrinted>
  <dcterms:created xsi:type="dcterms:W3CDTF">2016-09-21T11:18:44Z</dcterms:created>
  <dcterms:modified xsi:type="dcterms:W3CDTF">2020-06-16T10:46:26Z</dcterms:modified>
</cp:coreProperties>
</file>